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7440" windowHeight="4185" activeTab="2"/>
  </bookViews>
  <sheets>
    <sheet name="説明(ｾﾞﾛｸｰﾎﾟﾝﾚｰﾄ)" sheetId="29" r:id="rId1"/>
    <sheet name="説明(譲渡価格)" sheetId="30" r:id="rId2"/>
    <sheet name="ｾﾞﾛｸｰﾎﾟﾝﾚｰﾄ" sheetId="1" r:id="rId3"/>
    <sheet name="譲渡価格(固定金利)" sheetId="4" r:id="rId4"/>
    <sheet name="譲渡価格(変動金利)" sheetId="23" r:id="rId5"/>
  </sheets>
  <calcPr calcId="145621"/>
</workbook>
</file>

<file path=xl/calcChain.xml><?xml version="1.0" encoding="utf-8"?>
<calcChain xmlns="http://schemas.openxmlformats.org/spreadsheetml/2006/main">
  <c r="J9" i="1" l="1"/>
  <c r="J8" i="1"/>
  <c r="I9" i="1"/>
  <c r="J16" i="1"/>
  <c r="J22" i="1"/>
  <c r="J21" i="1"/>
  <c r="J20" i="1"/>
  <c r="J19" i="1"/>
  <c r="J18" i="1"/>
  <c r="J17" i="1"/>
  <c r="J13" i="1"/>
  <c r="J15" i="1"/>
  <c r="J14" i="1"/>
  <c r="C5" i="4"/>
  <c r="C23" i="4"/>
  <c r="L15" i="1"/>
  <c r="R23" i="4"/>
  <c r="T22" i="4"/>
  <c r="L16" i="1"/>
  <c r="R24" i="4"/>
  <c r="T23" i="4"/>
  <c r="H10" i="1"/>
  <c r="L9" i="1"/>
  <c r="K9" i="1"/>
  <c r="H9"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8" i="1"/>
  <c r="J23" i="1"/>
  <c r="I11" i="1"/>
  <c r="N11" i="1"/>
  <c r="I12" i="1"/>
  <c r="N12" i="1"/>
  <c r="I13" i="1"/>
  <c r="N13" i="1"/>
  <c r="I14" i="1"/>
  <c r="N14" i="1"/>
  <c r="I15" i="1"/>
  <c r="Q23" i="4"/>
  <c r="S22" i="4"/>
  <c r="N15" i="1"/>
  <c r="I16" i="1"/>
  <c r="Q24" i="4"/>
  <c r="S23" i="4"/>
  <c r="N16" i="1"/>
  <c r="K16" i="1"/>
  <c r="O16" i="1"/>
  <c r="I17" i="1"/>
  <c r="Q25" i="4"/>
  <c r="S24" i="4"/>
  <c r="N17" i="1"/>
  <c r="I18" i="1"/>
  <c r="N18" i="1"/>
  <c r="I19" i="1"/>
  <c r="Q27" i="4"/>
  <c r="S26" i="4"/>
  <c r="N19" i="1"/>
  <c r="I20" i="1"/>
  <c r="N20" i="1"/>
  <c r="I21" i="1"/>
  <c r="N21" i="1"/>
  <c r="I22" i="1"/>
  <c r="N22" i="1"/>
  <c r="K22" i="1"/>
  <c r="O22" i="1"/>
  <c r="I23" i="1"/>
  <c r="N23" i="1"/>
  <c r="K23" i="1"/>
  <c r="K21" i="1"/>
  <c r="J40" i="1"/>
  <c r="J38" i="1"/>
  <c r="J36" i="1"/>
  <c r="J34" i="1"/>
  <c r="J32" i="1"/>
  <c r="J30" i="1"/>
  <c r="J28" i="1"/>
  <c r="J26" i="1"/>
  <c r="J24" i="1"/>
  <c r="J12" i="1"/>
  <c r="J11" i="1"/>
  <c r="K12" i="1"/>
  <c r="K20" i="1"/>
  <c r="K11" i="1"/>
  <c r="K15" i="1"/>
  <c r="K19" i="1"/>
  <c r="I8" i="1"/>
  <c r="K8" i="1"/>
  <c r="K14" i="1"/>
  <c r="K18" i="1"/>
  <c r="K13" i="1"/>
  <c r="K17" i="1"/>
  <c r="L8" i="1"/>
  <c r="J39" i="1"/>
  <c r="L22" i="1"/>
  <c r="L21" i="1"/>
  <c r="L20" i="1"/>
  <c r="L19" i="1"/>
  <c r="L18" i="1"/>
  <c r="L17" i="1"/>
  <c r="L14" i="1"/>
  <c r="L13" i="1"/>
  <c r="L12" i="1"/>
  <c r="L11" i="1"/>
  <c r="J25" i="1"/>
  <c r="O23" i="1"/>
  <c r="I24" i="1"/>
  <c r="Q32" i="4"/>
  <c r="N24" i="1"/>
  <c r="K24" i="1"/>
  <c r="O24" i="1"/>
  <c r="I25" i="1"/>
  <c r="N25" i="1"/>
  <c r="K25" i="1"/>
  <c r="L25" i="1"/>
  <c r="O25" i="1"/>
  <c r="I26" i="1"/>
  <c r="N26" i="1"/>
  <c r="K26" i="1"/>
  <c r="O26" i="1"/>
  <c r="I27" i="1"/>
  <c r="N27" i="1"/>
  <c r="J27" i="1"/>
  <c r="K27" i="1"/>
  <c r="O27" i="1"/>
  <c r="I28" i="1"/>
  <c r="N28" i="1"/>
  <c r="K28" i="1"/>
  <c r="O28" i="1"/>
  <c r="I29" i="1"/>
  <c r="N29" i="1"/>
  <c r="J29" i="1"/>
  <c r="K29" i="1"/>
  <c r="O29" i="1"/>
  <c r="I30" i="1"/>
  <c r="N30" i="1"/>
  <c r="K30" i="1"/>
  <c r="O30" i="1"/>
  <c r="I31" i="1"/>
  <c r="N31" i="1"/>
  <c r="J31" i="1"/>
  <c r="K31" i="1"/>
  <c r="O31" i="1"/>
  <c r="I32" i="1"/>
  <c r="N32" i="1"/>
  <c r="K32" i="1"/>
  <c r="O32" i="1"/>
  <c r="I33" i="1"/>
  <c r="N33" i="1"/>
  <c r="J33" i="1"/>
  <c r="K33" i="1"/>
  <c r="O33" i="1"/>
  <c r="I34" i="1"/>
  <c r="N34" i="1"/>
  <c r="K34" i="1"/>
  <c r="O34" i="1"/>
  <c r="I35" i="1"/>
  <c r="N35" i="1"/>
  <c r="J35" i="1"/>
  <c r="K35" i="1"/>
  <c r="O35" i="1"/>
  <c r="I36" i="1"/>
  <c r="N36" i="1"/>
  <c r="K36" i="1"/>
  <c r="O36" i="1"/>
  <c r="I37" i="1"/>
  <c r="N37" i="1"/>
  <c r="J37" i="1"/>
  <c r="K37" i="1"/>
  <c r="O37" i="1"/>
  <c r="I38" i="1"/>
  <c r="N38" i="1"/>
  <c r="K38" i="1"/>
  <c r="O38" i="1"/>
  <c r="I39" i="1"/>
  <c r="N39" i="1"/>
  <c r="K39" i="1"/>
  <c r="O39" i="1"/>
  <c r="I40" i="1"/>
  <c r="N40" i="1"/>
  <c r="K40" i="1"/>
  <c r="L40" i="1"/>
  <c r="L39" i="1"/>
  <c r="L38" i="1"/>
  <c r="L37" i="1"/>
  <c r="L36" i="1"/>
  <c r="L35" i="1"/>
  <c r="L34" i="1"/>
  <c r="L33" i="1"/>
  <c r="L32" i="1"/>
  <c r="L31" i="1"/>
  <c r="L30" i="1"/>
  <c r="L29" i="1"/>
  <c r="L28" i="1"/>
  <c r="L27" i="1"/>
  <c r="L26" i="1"/>
  <c r="L24" i="1"/>
  <c r="L23" i="1"/>
  <c r="O40" i="1"/>
  <c r="C11" i="4"/>
  <c r="C42" i="4"/>
  <c r="Q31" i="4"/>
  <c r="Q40" i="4"/>
  <c r="Q44" i="4"/>
  <c r="Q46" i="4"/>
  <c r="Q47" i="4"/>
  <c r="Q48" i="4"/>
  <c r="R47" i="4"/>
  <c r="S47" i="4"/>
  <c r="R48" i="4"/>
  <c r="T47" i="4"/>
  <c r="Q41" i="4"/>
  <c r="Q45" i="4"/>
  <c r="S46" i="4"/>
  <c r="T46" i="4"/>
  <c r="C41" i="4"/>
  <c r="R46" i="4"/>
  <c r="S45" i="4"/>
  <c r="T45" i="4"/>
  <c r="C40" i="4"/>
  <c r="R45" i="4"/>
  <c r="S44" i="4"/>
  <c r="T44" i="4"/>
  <c r="C39" i="4"/>
  <c r="R44" i="4"/>
  <c r="Q43" i="4"/>
  <c r="S43" i="4"/>
  <c r="T43" i="4"/>
  <c r="C38" i="4"/>
  <c r="Q42" i="4"/>
  <c r="R43" i="4"/>
  <c r="S42" i="4"/>
  <c r="T42" i="4"/>
  <c r="C37" i="4"/>
  <c r="R42" i="4"/>
  <c r="S41" i="4"/>
  <c r="T41" i="4"/>
  <c r="C36" i="4"/>
  <c r="R41" i="4"/>
  <c r="S40" i="4"/>
  <c r="T40" i="4"/>
  <c r="C35" i="4"/>
  <c r="R40" i="4"/>
  <c r="Q36" i="4"/>
  <c r="Q38" i="4"/>
  <c r="Q39" i="4"/>
  <c r="S39" i="4"/>
  <c r="T39" i="4"/>
  <c r="C34" i="4"/>
  <c r="Q35" i="4"/>
  <c r="Q37" i="4"/>
  <c r="R39" i="4"/>
  <c r="S38" i="4"/>
  <c r="T38" i="4"/>
  <c r="C33" i="4"/>
  <c r="R38" i="4"/>
  <c r="S37" i="4"/>
  <c r="T37" i="4"/>
  <c r="C32" i="4"/>
  <c r="R37" i="4"/>
  <c r="S36" i="4"/>
  <c r="T36" i="4"/>
  <c r="C31" i="4"/>
  <c r="R36" i="4"/>
  <c r="S35" i="4"/>
  <c r="T35" i="4"/>
  <c r="C30" i="4"/>
  <c r="R35" i="4"/>
  <c r="Q34" i="4"/>
  <c r="S34" i="4"/>
  <c r="T34" i="4"/>
  <c r="C29" i="4"/>
  <c r="Q33" i="4"/>
  <c r="R34" i="4"/>
  <c r="S33" i="4"/>
  <c r="T33" i="4"/>
  <c r="C28" i="4"/>
  <c r="R33" i="4"/>
  <c r="S32" i="4"/>
  <c r="T32" i="4"/>
  <c r="C27" i="4"/>
  <c r="R32" i="4"/>
  <c r="T31" i="4"/>
  <c r="C26" i="4"/>
  <c r="R31" i="4"/>
  <c r="Q29" i="4"/>
  <c r="Q30" i="4"/>
  <c r="S30" i="4"/>
  <c r="T30" i="4"/>
  <c r="C25" i="4"/>
  <c r="Q22" i="4"/>
  <c r="Q26" i="4"/>
  <c r="Q28" i="4"/>
  <c r="R30" i="4"/>
  <c r="S29" i="4"/>
  <c r="T29" i="4"/>
  <c r="C24" i="4"/>
  <c r="R29" i="4"/>
  <c r="S28" i="4"/>
  <c r="T28" i="4"/>
  <c r="R19" i="4"/>
  <c r="T18" i="4"/>
  <c r="Q19" i="4"/>
  <c r="S18" i="4"/>
  <c r="R18" i="4"/>
  <c r="T17" i="4"/>
  <c r="Q18" i="4"/>
  <c r="S17" i="4"/>
  <c r="P18" i="4"/>
  <c r="P20" i="4"/>
  <c r="Q20" i="4"/>
  <c r="R20" i="4"/>
  <c r="Q21" i="4"/>
  <c r="S20" i="4"/>
  <c r="R21" i="4"/>
  <c r="T20" i="4"/>
  <c r="P21" i="4"/>
  <c r="S21" i="4"/>
  <c r="R22" i="4"/>
  <c r="T21" i="4"/>
  <c r="P22" i="4"/>
  <c r="P23" i="4"/>
  <c r="P24" i="4"/>
  <c r="R25" i="4"/>
  <c r="T24" i="4"/>
  <c r="P25" i="4"/>
  <c r="S25" i="4"/>
  <c r="R26" i="4"/>
  <c r="T25" i="4"/>
  <c r="P26" i="4"/>
  <c r="R27" i="4"/>
  <c r="T26" i="4"/>
  <c r="P27" i="4"/>
  <c r="S27" i="4"/>
  <c r="R28" i="4"/>
  <c r="T27" i="4"/>
  <c r="P28" i="4"/>
  <c r="P29" i="4"/>
  <c r="P30" i="4"/>
  <c r="P31" i="4"/>
  <c r="P32" i="4"/>
  <c r="P33" i="4"/>
  <c r="P34" i="4"/>
  <c r="P35" i="4"/>
  <c r="P36" i="4"/>
  <c r="P37" i="4"/>
  <c r="P38" i="4"/>
  <c r="P39" i="4"/>
  <c r="P40" i="4"/>
  <c r="P41" i="4"/>
  <c r="P42" i="4"/>
  <c r="P43" i="4"/>
  <c r="P44" i="4"/>
  <c r="P45" i="4"/>
  <c r="P46" i="4"/>
  <c r="P47" i="4"/>
  <c r="P48" i="4"/>
  <c r="I22" i="4"/>
  <c r="I23" i="4"/>
  <c r="I24" i="4"/>
  <c r="I25" i="4"/>
  <c r="I26" i="4"/>
  <c r="I27" i="4"/>
  <c r="I28" i="4"/>
  <c r="I29" i="4"/>
  <c r="I30" i="4"/>
  <c r="I31" i="4"/>
  <c r="I32" i="4"/>
  <c r="I33" i="4"/>
  <c r="I34" i="4"/>
  <c r="I35" i="4"/>
  <c r="I36" i="4"/>
  <c r="I37" i="4"/>
  <c r="I38" i="4"/>
  <c r="I39" i="4"/>
  <c r="I40" i="4"/>
  <c r="I41" i="4"/>
  <c r="I42" i="4"/>
  <c r="D42" i="4"/>
  <c r="D41" i="4"/>
  <c r="D40" i="4"/>
  <c r="D39" i="4"/>
  <c r="D38" i="4"/>
  <c r="D37" i="4"/>
  <c r="D36" i="4"/>
  <c r="D35" i="4"/>
  <c r="D34" i="4"/>
  <c r="D33" i="4"/>
  <c r="D32" i="4"/>
  <c r="D31" i="4"/>
  <c r="D30" i="4"/>
  <c r="D29" i="4"/>
  <c r="D28" i="4"/>
  <c r="D27" i="4"/>
  <c r="D26" i="4"/>
  <c r="D25" i="4"/>
  <c r="D24" i="4"/>
  <c r="B22" i="4"/>
  <c r="D23" i="4"/>
  <c r="K21" i="4"/>
  <c r="L21" i="4"/>
  <c r="K22" i="4"/>
  <c r="L22" i="4"/>
  <c r="M22" i="4"/>
  <c r="K23" i="4"/>
  <c r="L23" i="4"/>
  <c r="K24" i="4"/>
  <c r="L24" i="4"/>
  <c r="K25" i="4"/>
  <c r="L25" i="4"/>
  <c r="K26" i="4"/>
  <c r="L26" i="4"/>
  <c r="K27" i="4"/>
  <c r="L27" i="4"/>
  <c r="K28" i="4"/>
  <c r="L28" i="4"/>
  <c r="K29" i="4"/>
  <c r="L29" i="4"/>
  <c r="K30" i="4"/>
  <c r="L30" i="4"/>
  <c r="K31" i="4"/>
  <c r="L31" i="4"/>
  <c r="K32" i="4"/>
  <c r="L32" i="4"/>
  <c r="K33" i="4"/>
  <c r="L33" i="4"/>
  <c r="K34" i="4"/>
  <c r="L34" i="4"/>
  <c r="K35" i="4"/>
  <c r="L35" i="4"/>
  <c r="K36" i="4"/>
  <c r="L36" i="4"/>
  <c r="K37" i="4"/>
  <c r="L37" i="4"/>
  <c r="K38" i="4"/>
  <c r="L38" i="4"/>
  <c r="K39" i="4"/>
  <c r="L39" i="4"/>
  <c r="K40" i="4"/>
  <c r="L40" i="4"/>
  <c r="K41" i="4"/>
  <c r="L41" i="4"/>
  <c r="K42" i="4"/>
  <c r="L42" i="4"/>
  <c r="I21" i="4"/>
  <c r="B21" i="4"/>
  <c r="C21" i="4"/>
  <c r="J5" i="4"/>
  <c r="R17" i="4"/>
  <c r="Q17" i="4"/>
  <c r="P17" i="4"/>
  <c r="L44" i="4"/>
  <c r="K44" i="4"/>
  <c r="J44" i="4"/>
  <c r="C22" i="4"/>
  <c r="S19" i="4"/>
  <c r="T19" i="4"/>
  <c r="P19" i="4"/>
  <c r="C5" i="23"/>
  <c r="C42" i="23"/>
  <c r="Q31" i="23"/>
  <c r="Q40" i="23"/>
  <c r="Q44" i="23"/>
  <c r="Q46" i="23"/>
  <c r="Q47" i="23"/>
  <c r="Q48" i="23"/>
  <c r="R47" i="23"/>
  <c r="S47" i="23"/>
  <c r="R48" i="23"/>
  <c r="T47" i="23"/>
  <c r="Q32" i="23"/>
  <c r="Q41" i="23"/>
  <c r="Q45" i="23"/>
  <c r="S46" i="23"/>
  <c r="T46" i="23"/>
  <c r="E42" i="23"/>
  <c r="G42" i="23"/>
  <c r="C41" i="23"/>
  <c r="R46" i="23"/>
  <c r="S45" i="23"/>
  <c r="T45" i="23"/>
  <c r="E41" i="23"/>
  <c r="G41" i="23"/>
  <c r="C40" i="23"/>
  <c r="R45" i="23"/>
  <c r="S44" i="23"/>
  <c r="T44" i="23"/>
  <c r="E40" i="23"/>
  <c r="G40" i="23"/>
  <c r="C39" i="23"/>
  <c r="R44" i="23"/>
  <c r="Q43" i="23"/>
  <c r="S43" i="23"/>
  <c r="T43" i="23"/>
  <c r="E39" i="23"/>
  <c r="G39" i="23"/>
  <c r="C38" i="23"/>
  <c r="Q42" i="23"/>
  <c r="R43" i="23"/>
  <c r="S42" i="23"/>
  <c r="T42" i="23"/>
  <c r="E38" i="23"/>
  <c r="G38" i="23"/>
  <c r="C37" i="23"/>
  <c r="R42" i="23"/>
  <c r="S41" i="23"/>
  <c r="T41" i="23"/>
  <c r="E37" i="23"/>
  <c r="G37" i="23"/>
  <c r="C36" i="23"/>
  <c r="R41" i="23"/>
  <c r="S40" i="23"/>
  <c r="T40" i="23"/>
  <c r="E36" i="23"/>
  <c r="G36" i="23"/>
  <c r="C35" i="23"/>
  <c r="R40" i="23"/>
  <c r="Q36" i="23"/>
  <c r="Q38" i="23"/>
  <c r="Q39" i="23"/>
  <c r="S39" i="23"/>
  <c r="T39" i="23"/>
  <c r="E35" i="23"/>
  <c r="G35" i="23"/>
  <c r="C34" i="23"/>
  <c r="Q35" i="23"/>
  <c r="Q37" i="23"/>
  <c r="R39" i="23"/>
  <c r="S38" i="23"/>
  <c r="T38" i="23"/>
  <c r="E34" i="23"/>
  <c r="G34" i="23"/>
  <c r="C33" i="23"/>
  <c r="R38" i="23"/>
  <c r="S37" i="23"/>
  <c r="T37" i="23"/>
  <c r="E33" i="23"/>
  <c r="G33" i="23"/>
  <c r="C32" i="23"/>
  <c r="R37" i="23"/>
  <c r="S36" i="23"/>
  <c r="T36" i="23"/>
  <c r="E32" i="23"/>
  <c r="G32" i="23"/>
  <c r="C31" i="23"/>
  <c r="R36" i="23"/>
  <c r="S35" i="23"/>
  <c r="T35" i="23"/>
  <c r="E31" i="23"/>
  <c r="G31" i="23"/>
  <c r="C30" i="23"/>
  <c r="R35" i="23"/>
  <c r="Q34" i="23"/>
  <c r="S34" i="23"/>
  <c r="T34" i="23"/>
  <c r="E30" i="23"/>
  <c r="G30" i="23"/>
  <c r="C29" i="23"/>
  <c r="Q33" i="23"/>
  <c r="R34" i="23"/>
  <c r="S33" i="23"/>
  <c r="T33" i="23"/>
  <c r="E29" i="23"/>
  <c r="G29" i="23"/>
  <c r="C28" i="23"/>
  <c r="R33" i="23"/>
  <c r="S32" i="23"/>
  <c r="T32" i="23"/>
  <c r="E28" i="23"/>
  <c r="G28" i="23"/>
  <c r="C27" i="23"/>
  <c r="R32" i="23"/>
  <c r="S31" i="23"/>
  <c r="T31" i="23"/>
  <c r="E27" i="23"/>
  <c r="G27" i="23"/>
  <c r="C26" i="23"/>
  <c r="R31" i="23"/>
  <c r="Q23" i="23"/>
  <c r="Q27" i="23"/>
  <c r="Q29" i="23"/>
  <c r="Q30" i="23"/>
  <c r="S30" i="23"/>
  <c r="T30" i="23"/>
  <c r="E26" i="23"/>
  <c r="G26" i="23"/>
  <c r="C25" i="23"/>
  <c r="Q22" i="23"/>
  <c r="Q26" i="23"/>
  <c r="Q28" i="23"/>
  <c r="R30" i="23"/>
  <c r="S29" i="23"/>
  <c r="T29" i="23"/>
  <c r="E25" i="23"/>
  <c r="G25" i="23"/>
  <c r="C24" i="23"/>
  <c r="R29" i="23"/>
  <c r="S28" i="23"/>
  <c r="T28" i="23"/>
  <c r="E24" i="23"/>
  <c r="G24" i="23"/>
  <c r="C23" i="23"/>
  <c r="Q24" i="23"/>
  <c r="R23" i="23"/>
  <c r="S23" i="23"/>
  <c r="R24" i="23"/>
  <c r="T23" i="23"/>
  <c r="Q25" i="23"/>
  <c r="S22" i="23"/>
  <c r="T22" i="23"/>
  <c r="E23" i="23"/>
  <c r="G23" i="23"/>
  <c r="J44" i="23"/>
  <c r="I22" i="23"/>
  <c r="I23" i="23"/>
  <c r="I24" i="23"/>
  <c r="I25" i="23"/>
  <c r="I26" i="23"/>
  <c r="I27" i="23"/>
  <c r="I28" i="23"/>
  <c r="K28" i="23"/>
  <c r="D28" i="23"/>
  <c r="L28" i="23"/>
  <c r="C11" i="23"/>
  <c r="F28" i="23"/>
  <c r="H28" i="23"/>
  <c r="M28" i="23"/>
  <c r="I29" i="23"/>
  <c r="K29" i="23"/>
  <c r="D29" i="23"/>
  <c r="L29" i="23"/>
  <c r="F29" i="23"/>
  <c r="H29" i="23"/>
  <c r="M29" i="23"/>
  <c r="I30" i="23"/>
  <c r="K30" i="23"/>
  <c r="D30" i="23"/>
  <c r="L30" i="23"/>
  <c r="F30" i="23"/>
  <c r="H30" i="23"/>
  <c r="M30" i="23"/>
  <c r="I31" i="23"/>
  <c r="K31" i="23"/>
  <c r="D31" i="23"/>
  <c r="L31" i="23"/>
  <c r="F31" i="23"/>
  <c r="H31" i="23"/>
  <c r="M31" i="23"/>
  <c r="I32" i="23"/>
  <c r="K32" i="23"/>
  <c r="D32" i="23"/>
  <c r="L32" i="23"/>
  <c r="F32" i="23"/>
  <c r="H32" i="23"/>
  <c r="M32" i="23"/>
  <c r="I33" i="23"/>
  <c r="K33" i="23"/>
  <c r="D33" i="23"/>
  <c r="L33" i="23"/>
  <c r="F33" i="23"/>
  <c r="H33" i="23"/>
  <c r="M33" i="23"/>
  <c r="I34" i="23"/>
  <c r="K34" i="23"/>
  <c r="D34" i="23"/>
  <c r="L34" i="23"/>
  <c r="F34" i="23"/>
  <c r="H34" i="23"/>
  <c r="M34" i="23"/>
  <c r="I35" i="23"/>
  <c r="K35" i="23"/>
  <c r="D35" i="23"/>
  <c r="L35" i="23"/>
  <c r="F35" i="23"/>
  <c r="H35" i="23"/>
  <c r="M35" i="23"/>
  <c r="I36" i="23"/>
  <c r="K36" i="23"/>
  <c r="D36" i="23"/>
  <c r="L36" i="23"/>
  <c r="F36" i="23"/>
  <c r="H36" i="23"/>
  <c r="M36" i="23"/>
  <c r="I37" i="23"/>
  <c r="K37" i="23"/>
  <c r="D37" i="23"/>
  <c r="L37" i="23"/>
  <c r="F37" i="23"/>
  <c r="H37" i="23"/>
  <c r="M37" i="23"/>
  <c r="I38" i="23"/>
  <c r="K38" i="23"/>
  <c r="D38" i="23"/>
  <c r="L38" i="23"/>
  <c r="F38" i="23"/>
  <c r="H38" i="23"/>
  <c r="M38" i="23"/>
  <c r="I39" i="23"/>
  <c r="K39" i="23"/>
  <c r="D39" i="23"/>
  <c r="L39" i="23"/>
  <c r="F39" i="23"/>
  <c r="H39" i="23"/>
  <c r="M39" i="23"/>
  <c r="I40" i="23"/>
  <c r="K40" i="23"/>
  <c r="D40" i="23"/>
  <c r="L40" i="23"/>
  <c r="F40" i="23"/>
  <c r="H40" i="23"/>
  <c r="M40" i="23"/>
  <c r="I41" i="23"/>
  <c r="K41" i="23"/>
  <c r="D41" i="23"/>
  <c r="L41" i="23"/>
  <c r="F41" i="23"/>
  <c r="H41" i="23"/>
  <c r="M41" i="23"/>
  <c r="I42" i="23"/>
  <c r="K42" i="23"/>
  <c r="D42" i="23"/>
  <c r="L42" i="23"/>
  <c r="F42" i="23"/>
  <c r="H42" i="23"/>
  <c r="M42" i="23"/>
  <c r="B21" i="23"/>
  <c r="C21" i="23"/>
  <c r="I21" i="23"/>
  <c r="K21" i="23"/>
  <c r="L21" i="23"/>
  <c r="F23" i="23"/>
  <c r="H23" i="23"/>
  <c r="M21" i="23"/>
  <c r="K22" i="23"/>
  <c r="L22" i="23"/>
  <c r="M22" i="23"/>
  <c r="B22" i="23"/>
  <c r="D23" i="23"/>
  <c r="K23" i="23"/>
  <c r="L23" i="23"/>
  <c r="M23" i="23"/>
  <c r="F24" i="23"/>
  <c r="H24" i="23"/>
  <c r="K24" i="23"/>
  <c r="D24" i="23"/>
  <c r="L24" i="23"/>
  <c r="M24" i="23"/>
  <c r="F25" i="23"/>
  <c r="H25" i="23"/>
  <c r="K25" i="23"/>
  <c r="D25" i="23"/>
  <c r="L25" i="23"/>
  <c r="M25" i="23"/>
  <c r="F26" i="23"/>
  <c r="H26" i="23"/>
  <c r="K26" i="23"/>
  <c r="D26" i="23"/>
  <c r="L26" i="23"/>
  <c r="M26" i="23"/>
  <c r="F27" i="23"/>
  <c r="H27" i="23"/>
  <c r="K27" i="23"/>
  <c r="D27" i="23"/>
  <c r="L27" i="23"/>
  <c r="M27" i="23"/>
  <c r="M44" i="23"/>
  <c r="J6" i="23"/>
  <c r="J5" i="23"/>
  <c r="J4" i="23"/>
  <c r="R19" i="23"/>
  <c r="T18" i="23"/>
  <c r="Q19" i="23"/>
  <c r="S18" i="23"/>
  <c r="R18" i="23"/>
  <c r="T17" i="23"/>
  <c r="Q18" i="23"/>
  <c r="S17" i="23"/>
  <c r="P18" i="23"/>
  <c r="Q20" i="23"/>
  <c r="R17" i="23"/>
  <c r="Q17" i="23"/>
  <c r="P17" i="23"/>
  <c r="Q21" i="23"/>
  <c r="R28" i="23"/>
  <c r="R22" i="23"/>
  <c r="L44" i="23"/>
  <c r="K44" i="23"/>
  <c r="C22" i="23"/>
  <c r="P48" i="23"/>
  <c r="P47" i="23"/>
  <c r="R27" i="23"/>
  <c r="R26" i="23"/>
  <c r="R25" i="23"/>
  <c r="R21" i="23"/>
  <c r="R20" i="23"/>
  <c r="T21" i="23"/>
  <c r="S21" i="23"/>
  <c r="S24" i="23"/>
  <c r="T24" i="23"/>
  <c r="S27" i="23"/>
  <c r="T27" i="23"/>
  <c r="S19" i="23"/>
  <c r="T19" i="23"/>
  <c r="S20" i="23"/>
  <c r="T20" i="23"/>
  <c r="S26" i="23"/>
  <c r="T26" i="23"/>
  <c r="S25" i="23"/>
  <c r="T25" i="23"/>
  <c r="P29" i="23"/>
  <c r="P28" i="23"/>
  <c r="P27" i="23"/>
  <c r="P26" i="23"/>
  <c r="P25" i="23"/>
  <c r="P24" i="23"/>
  <c r="P23" i="23"/>
  <c r="P22" i="23"/>
  <c r="P21" i="23"/>
  <c r="P20" i="23"/>
  <c r="P19" i="23"/>
  <c r="P45" i="23"/>
  <c r="P43" i="23"/>
  <c r="P41" i="23"/>
  <c r="P39" i="23"/>
  <c r="P37" i="23"/>
  <c r="P35" i="23"/>
  <c r="P33" i="23"/>
  <c r="P31" i="23"/>
  <c r="P32" i="23"/>
  <c r="P46" i="23"/>
  <c r="P44" i="23"/>
  <c r="P42" i="23"/>
  <c r="P40" i="23"/>
  <c r="P38" i="23"/>
  <c r="P36" i="23"/>
  <c r="P34" i="23"/>
  <c r="P30" i="23"/>
  <c r="E23" i="4"/>
  <c r="E42" i="4"/>
  <c r="E41" i="4"/>
  <c r="E40" i="4"/>
  <c r="E39" i="4"/>
  <c r="E38" i="4"/>
  <c r="E37" i="4"/>
  <c r="E36" i="4"/>
  <c r="E35" i="4"/>
  <c r="E34" i="4"/>
  <c r="E33" i="4"/>
  <c r="E32" i="4"/>
  <c r="E31" i="4"/>
  <c r="E30" i="4"/>
  <c r="E29" i="4"/>
  <c r="E28" i="4"/>
  <c r="S31" i="4"/>
  <c r="E27" i="4"/>
  <c r="E26" i="4"/>
  <c r="E25" i="4"/>
  <c r="E24" i="4"/>
  <c r="G24" i="4"/>
  <c r="F24" i="4"/>
  <c r="H24" i="4"/>
  <c r="M24" i="4"/>
  <c r="G25" i="4"/>
  <c r="F25" i="4"/>
  <c r="H25" i="4"/>
  <c r="M25" i="4"/>
  <c r="G26" i="4"/>
  <c r="F26" i="4"/>
  <c r="H26" i="4"/>
  <c r="M26" i="4"/>
  <c r="G27" i="4"/>
  <c r="F27" i="4"/>
  <c r="H27" i="4"/>
  <c r="M27" i="4"/>
  <c r="G28" i="4"/>
  <c r="F28" i="4"/>
  <c r="H28" i="4"/>
  <c r="M28" i="4"/>
  <c r="G29" i="4"/>
  <c r="F29" i="4"/>
  <c r="H29" i="4"/>
  <c r="M29" i="4"/>
  <c r="G30" i="4"/>
  <c r="F30" i="4"/>
  <c r="H30" i="4"/>
  <c r="M30" i="4"/>
  <c r="G31" i="4"/>
  <c r="F31" i="4"/>
  <c r="H31" i="4"/>
  <c r="M31" i="4"/>
  <c r="G32" i="4"/>
  <c r="F32" i="4"/>
  <c r="H32" i="4"/>
  <c r="M32" i="4"/>
  <c r="G33" i="4"/>
  <c r="F33" i="4"/>
  <c r="H33" i="4"/>
  <c r="M33" i="4"/>
  <c r="G34" i="4"/>
  <c r="F34" i="4"/>
  <c r="H34" i="4"/>
  <c r="M34" i="4"/>
  <c r="G35" i="4"/>
  <c r="F35" i="4"/>
  <c r="H35" i="4"/>
  <c r="M35" i="4"/>
  <c r="G36" i="4"/>
  <c r="F36" i="4"/>
  <c r="H36" i="4"/>
  <c r="M36" i="4"/>
  <c r="G37" i="4"/>
  <c r="F37" i="4"/>
  <c r="H37" i="4"/>
  <c r="M37" i="4"/>
  <c r="G38" i="4"/>
  <c r="F38" i="4"/>
  <c r="H38" i="4"/>
  <c r="M38" i="4"/>
  <c r="G39" i="4"/>
  <c r="F39" i="4"/>
  <c r="H39" i="4"/>
  <c r="M39" i="4"/>
  <c r="G40" i="4"/>
  <c r="F40" i="4"/>
  <c r="H40" i="4"/>
  <c r="M40" i="4"/>
  <c r="G41" i="4"/>
  <c r="F41" i="4"/>
  <c r="H41" i="4"/>
  <c r="M41" i="4"/>
  <c r="G42" i="4"/>
  <c r="F42" i="4"/>
  <c r="H42" i="4"/>
  <c r="M42" i="4"/>
  <c r="G23" i="4"/>
  <c r="F23" i="4"/>
  <c r="H23" i="4"/>
  <c r="M21" i="4"/>
  <c r="M23" i="4"/>
  <c r="M44" i="4"/>
  <c r="J6" i="4"/>
  <c r="J4" i="4"/>
</calcChain>
</file>

<file path=xl/sharedStrings.xml><?xml version="1.0" encoding="utf-8"?>
<sst xmlns="http://schemas.openxmlformats.org/spreadsheetml/2006/main" count="338" uniqueCount="288">
  <si>
    <t>　 が使用されていることにならい、同様の考え方で割引率として使用するｾﾞﾛｸｰﾎﾟﾝﾚｰﾄを算出するもの。</t>
    <rPh sb="3" eb="5">
      <t>シヨウ</t>
    </rPh>
    <rPh sb="17" eb="19">
      <t>ドウヨウ</t>
    </rPh>
    <rPh sb="20" eb="21">
      <t>カンガ</t>
    </rPh>
    <rPh sb="22" eb="23">
      <t>カタ</t>
    </rPh>
    <rPh sb="24" eb="26">
      <t>ワリビキ</t>
    </rPh>
    <rPh sb="26" eb="27">
      <t>リツ</t>
    </rPh>
    <rPh sb="30" eb="32">
      <t>シヨウ</t>
    </rPh>
    <rPh sb="46" eb="48">
      <t>サンシュツ</t>
    </rPh>
    <phoneticPr fontId="9"/>
  </si>
  <si>
    <t>　　なお、割引ﾚｰﾄの算出方法としてｾﾞﾛｸｰﾎﾟﾝﾚｰﾄに投資家ｽﾌﾟﾚｯﾄﾞを加算するのではなく、市場金利に投資家ｽﾌﾟﾚｯﾄﾞを加算してから</t>
    <rPh sb="5" eb="7">
      <t>ワリビキ</t>
    </rPh>
    <rPh sb="11" eb="13">
      <t>サンシュツ</t>
    </rPh>
    <rPh sb="13" eb="15">
      <t>ホウホウ</t>
    </rPh>
    <rPh sb="30" eb="32">
      <t>トウシ</t>
    </rPh>
    <rPh sb="32" eb="33">
      <t>カ</t>
    </rPh>
    <rPh sb="41" eb="43">
      <t>カサン</t>
    </rPh>
    <rPh sb="51" eb="53">
      <t>シジョウ</t>
    </rPh>
    <rPh sb="53" eb="55">
      <t>キンリ</t>
    </rPh>
    <rPh sb="56" eb="58">
      <t>トウシ</t>
    </rPh>
    <rPh sb="58" eb="59">
      <t>カ</t>
    </rPh>
    <rPh sb="67" eb="69">
      <t>カサン</t>
    </rPh>
    <phoneticPr fontId="9"/>
  </si>
  <si>
    <t>　　算出する場合(ｼｰﾄ「説明(譲渡価格)」の3.(2)割引ﾚｰﾄを参照)には、「譲渡後期間に対応した市場ﾚｰﾄ」に「市場金利＋投資家</t>
    <rPh sb="2" eb="4">
      <t>サンシュツ</t>
    </rPh>
    <rPh sb="6" eb="8">
      <t>バアイ</t>
    </rPh>
    <rPh sb="13" eb="15">
      <t>セツメイ</t>
    </rPh>
    <rPh sb="16" eb="18">
      <t>ジョウト</t>
    </rPh>
    <rPh sb="18" eb="20">
      <t>カカク</t>
    </rPh>
    <rPh sb="28" eb="30">
      <t>ワリビキ</t>
    </rPh>
    <rPh sb="34" eb="36">
      <t>サンショウ</t>
    </rPh>
    <rPh sb="41" eb="43">
      <t>ジョウト</t>
    </rPh>
    <rPh sb="43" eb="44">
      <t>ゴ</t>
    </rPh>
    <rPh sb="44" eb="46">
      <t>キカン</t>
    </rPh>
    <rPh sb="47" eb="49">
      <t>タイオウ</t>
    </rPh>
    <rPh sb="51" eb="53">
      <t>シジョウ</t>
    </rPh>
    <rPh sb="59" eb="61">
      <t>シジョウ</t>
    </rPh>
    <rPh sb="61" eb="63">
      <t>キンリ</t>
    </rPh>
    <rPh sb="64" eb="66">
      <t>トウシ</t>
    </rPh>
    <rPh sb="66" eb="67">
      <t>カ</t>
    </rPh>
    <phoneticPr fontId="9"/>
  </si>
  <si>
    <t>　　ｽﾌﾟﾚｯﾄﾞ」のﾚｰﾄを入力。</t>
    <rPh sb="15" eb="17">
      <t>ニュウリョク</t>
    </rPh>
    <phoneticPr fontId="9"/>
  </si>
  <si>
    <r>
      <t>②「応当日」は、譲渡日及び譲渡日からの応当日(1年以内の部分は翌日、</t>
    </r>
    <r>
      <rPr>
        <sz val="11"/>
        <rFont val="ＭＳ Ｐゴシック"/>
        <family val="3"/>
        <charset val="128"/>
      </rPr>
      <t>1週間、2週間及び1ヶ月毎の、1年超の部分は半年毎の、</t>
    </r>
    <rPh sb="2" eb="3">
      <t>オウ</t>
    </rPh>
    <rPh sb="3" eb="4">
      <t>トウ</t>
    </rPh>
    <rPh sb="4" eb="5">
      <t>ビ</t>
    </rPh>
    <rPh sb="8" eb="10">
      <t>ジョウト</t>
    </rPh>
    <rPh sb="10" eb="11">
      <t>ビ</t>
    </rPh>
    <rPh sb="11" eb="12">
      <t>オヨ</t>
    </rPh>
    <rPh sb="13" eb="15">
      <t>ジョウト</t>
    </rPh>
    <rPh sb="15" eb="16">
      <t>ビ</t>
    </rPh>
    <rPh sb="19" eb="20">
      <t>オウ</t>
    </rPh>
    <rPh sb="20" eb="21">
      <t>ア</t>
    </rPh>
    <rPh sb="21" eb="22">
      <t>ビ</t>
    </rPh>
    <rPh sb="24" eb="25">
      <t>ネン</t>
    </rPh>
    <rPh sb="25" eb="27">
      <t>イナイ</t>
    </rPh>
    <rPh sb="28" eb="30">
      <t>ブブン</t>
    </rPh>
    <rPh sb="31" eb="33">
      <t>ヨクジツ</t>
    </rPh>
    <rPh sb="35" eb="37">
      <t>シュウカン</t>
    </rPh>
    <rPh sb="39" eb="41">
      <t>シュウカン</t>
    </rPh>
    <rPh sb="41" eb="42">
      <t>オヨ</t>
    </rPh>
    <rPh sb="45" eb="46">
      <t>ゲツ</t>
    </rPh>
    <rPh sb="46" eb="47">
      <t>ゴト</t>
    </rPh>
    <rPh sb="50" eb="51">
      <t>ネン</t>
    </rPh>
    <rPh sb="51" eb="52">
      <t>チョウ</t>
    </rPh>
    <rPh sb="53" eb="55">
      <t>ブブン</t>
    </rPh>
    <rPh sb="56" eb="58">
      <t>ハントシ</t>
    </rPh>
    <rPh sb="58" eb="59">
      <t>ゴト</t>
    </rPh>
    <phoneticPr fontId="9"/>
  </si>
  <si>
    <t>　 譲渡日からの応当日)を入力。</t>
    <rPh sb="2" eb="4">
      <t>ジョウト</t>
    </rPh>
    <rPh sb="4" eb="5">
      <t>ビ</t>
    </rPh>
    <rPh sb="8" eb="9">
      <t>オウ</t>
    </rPh>
    <rPh sb="9" eb="10">
      <t>トウ</t>
    </rPh>
    <rPh sb="10" eb="11">
      <t>ビ</t>
    </rPh>
    <rPh sb="13" eb="15">
      <t>ニュウリョク</t>
    </rPh>
    <phoneticPr fontId="9"/>
  </si>
  <si>
    <r>
      <t>　 なお、入力された市場ﾚｰﾄがTiborﾍﾞｰｽかLiborﾍﾞｰｽかを認識するために、「入力する市場ﾚｰﾄのﾍﾞｰｽ」欄で、</t>
    </r>
    <r>
      <rPr>
        <sz val="11"/>
        <rFont val="ＭＳ Ｐゴシック"/>
        <family val="3"/>
        <charset val="128"/>
      </rPr>
      <t>Liborﾍﾞｰｽの場合は</t>
    </r>
    <rPh sb="5" eb="7">
      <t>ニュウリョク</t>
    </rPh>
    <rPh sb="10" eb="12">
      <t>シジョウ</t>
    </rPh>
    <rPh sb="37" eb="39">
      <t>ニンシキ</t>
    </rPh>
    <rPh sb="46" eb="48">
      <t>ニュウリョク</t>
    </rPh>
    <rPh sb="50" eb="52">
      <t>シジョウ</t>
    </rPh>
    <rPh sb="61" eb="62">
      <t>ラン</t>
    </rPh>
    <rPh sb="74" eb="76">
      <t>バアイ</t>
    </rPh>
    <phoneticPr fontId="9"/>
  </si>
  <si>
    <r>
      <t xml:space="preserve">　 </t>
    </r>
    <r>
      <rPr>
        <sz val="11"/>
        <rFont val="ＭＳ Ｐゴシック"/>
        <family val="3"/>
        <charset val="128"/>
      </rPr>
      <t>「Libor」を、Tiborﾍﾞｰｽの場合には「Tibor」を選択する。「市場ﾚｰﾄ(365日ﾍﾞｰｽ)」を算出するために、上記の認識が必要。</t>
    </r>
    <rPh sb="21" eb="23">
      <t>バアイ</t>
    </rPh>
    <rPh sb="33" eb="35">
      <t>センタク</t>
    </rPh>
    <rPh sb="39" eb="41">
      <t>シジョウ</t>
    </rPh>
    <rPh sb="48" eb="49">
      <t>ニチ</t>
    </rPh>
    <rPh sb="56" eb="58">
      <t>サンシュツ</t>
    </rPh>
    <rPh sb="64" eb="66">
      <t>ジョウキ</t>
    </rPh>
    <rPh sb="67" eb="69">
      <t>ニンシキ</t>
    </rPh>
    <rPh sb="70" eb="72">
      <t>ヒツヨウ</t>
    </rPh>
    <phoneticPr fontId="9"/>
  </si>
  <si>
    <t>　　　　すなわち、所与の市場ﾚｰﾄに基づき計算した元利合計をﾃﾞｨｽｶｳﾝﾄしたものが元本に等しくなるようなﾃﾞｨｽｶｳﾝﾄﾌｧｸﾀｰ</t>
    <rPh sb="9" eb="11">
      <t>ショヨ</t>
    </rPh>
    <rPh sb="12" eb="14">
      <t>シジョウ</t>
    </rPh>
    <rPh sb="18" eb="19">
      <t>モト</t>
    </rPh>
    <rPh sb="21" eb="23">
      <t>ケイサン</t>
    </rPh>
    <rPh sb="43" eb="45">
      <t>ガンポン</t>
    </rPh>
    <rPh sb="46" eb="47">
      <t>ヒト</t>
    </rPh>
    <phoneticPr fontId="9"/>
  </si>
  <si>
    <t>　　　　を求める式である。</t>
    <rPh sb="5" eb="6">
      <t>モト</t>
    </rPh>
    <rPh sb="8" eb="9">
      <t>シキ</t>
    </rPh>
    <phoneticPr fontId="9"/>
  </si>
  <si>
    <t>　　ﾚｰﾄを求める式である。</t>
    <rPh sb="6" eb="7">
      <t>モト</t>
    </rPh>
    <rPh sb="9" eb="10">
      <t>シキ</t>
    </rPh>
    <phoneticPr fontId="9"/>
  </si>
  <si>
    <t>　　すなわち、半年複利による元利合計を所与のﾃﾞｨｽｶｳﾝﾄﾌｧｸﾀｰでﾃﾞｨｽｶｳﾝﾄしたものが元本に等しくなるようなｾﾞﾛｸｰﾎﾟﾝ</t>
    <rPh sb="7" eb="9">
      <t>ハントシ</t>
    </rPh>
    <rPh sb="9" eb="11">
      <t>フクリ</t>
    </rPh>
    <rPh sb="14" eb="16">
      <t>ガンリ</t>
    </rPh>
    <rPh sb="16" eb="18">
      <t>ゴウケイ</t>
    </rPh>
    <rPh sb="19" eb="21">
      <t>ショヨ</t>
    </rPh>
    <rPh sb="49" eb="51">
      <t>ガンポン</t>
    </rPh>
    <rPh sb="52" eb="53">
      <t>ヒト</t>
    </rPh>
    <phoneticPr fontId="9"/>
  </si>
  <si>
    <t>(1)割引レート(ゼロクーポンレート)</t>
    <rPh sb="3" eb="5">
      <t>ワリビキ</t>
    </rPh>
    <phoneticPr fontId="9"/>
  </si>
  <si>
    <r>
      <t>　　 DF = 1/(1+割引ﾚｰﾄ</t>
    </r>
    <r>
      <rPr>
        <b/>
        <vertAlign val="superscript"/>
        <sz val="11"/>
        <rFont val="ＭＳ Ｐゴシック"/>
        <family val="3"/>
        <charset val="128"/>
      </rPr>
      <t>＊</t>
    </r>
    <r>
      <rPr>
        <b/>
        <sz val="11"/>
        <rFont val="ＭＳ Ｐゴシック"/>
        <family val="3"/>
        <charset val="128"/>
      </rPr>
      <t>×譲渡後日数/365日)　　　　　　　</t>
    </r>
    <rPh sb="13" eb="15">
      <t>ワリビキ</t>
    </rPh>
    <rPh sb="20" eb="22">
      <t>ジョウト</t>
    </rPh>
    <rPh sb="22" eb="23">
      <t>ゴ</t>
    </rPh>
    <rPh sb="23" eb="25">
      <t>ニッスウ</t>
    </rPh>
    <rPh sb="29" eb="30">
      <t>ニチ</t>
    </rPh>
    <phoneticPr fontId="9"/>
  </si>
  <si>
    <r>
      <t>　　 DF = 1/(1+割引ﾚｰﾄ</t>
    </r>
    <r>
      <rPr>
        <b/>
        <vertAlign val="superscript"/>
        <sz val="11"/>
        <rFont val="ＭＳ Ｐゴシック"/>
        <family val="3"/>
        <charset val="128"/>
      </rPr>
      <t>＊</t>
    </r>
    <r>
      <rPr>
        <b/>
        <sz val="11"/>
        <rFont val="ＭＳ Ｐゴシック"/>
        <family val="3"/>
        <charset val="128"/>
      </rPr>
      <t xml:space="preserve">/2)^(2×譲渡後日数/365日)      </t>
    </r>
    <rPh sb="13" eb="15">
      <t>ワリビキ</t>
    </rPh>
    <rPh sb="26" eb="28">
      <t>ジョウト</t>
    </rPh>
    <rPh sb="28" eb="29">
      <t>ゴ</t>
    </rPh>
    <rPh sb="29" eb="31">
      <t>ニッスウ</t>
    </rPh>
    <rPh sb="35" eb="36">
      <t>ニチ</t>
    </rPh>
    <phoneticPr fontId="9"/>
  </si>
  <si>
    <t>　　　・原債権の利払日を入力する。なお、支払日(利払日)は休日を勘案(原契約による休日の扱いに従う)して入力する。</t>
    <rPh sb="4" eb="5">
      <t>ゲン</t>
    </rPh>
    <rPh sb="5" eb="7">
      <t>サイケン</t>
    </rPh>
    <rPh sb="8" eb="10">
      <t>リバライ</t>
    </rPh>
    <rPh sb="10" eb="11">
      <t>ビ</t>
    </rPh>
    <rPh sb="12" eb="14">
      <t>ニュウリョク</t>
    </rPh>
    <rPh sb="20" eb="23">
      <t>シハライビ</t>
    </rPh>
    <rPh sb="24" eb="26">
      <t>リバライ</t>
    </rPh>
    <rPh sb="26" eb="27">
      <t>ビ</t>
    </rPh>
    <rPh sb="29" eb="31">
      <t>キュウジツ</t>
    </rPh>
    <rPh sb="32" eb="34">
      <t>カンアン</t>
    </rPh>
    <rPh sb="35" eb="36">
      <t>ハラ</t>
    </rPh>
    <rPh sb="36" eb="38">
      <t>ケイヤク</t>
    </rPh>
    <rPh sb="41" eb="43">
      <t>キュウジツ</t>
    </rPh>
    <rPh sb="44" eb="45">
      <t>アツカ</t>
    </rPh>
    <rPh sb="47" eb="48">
      <t>シタガ</t>
    </rPh>
    <rPh sb="52" eb="54">
      <t>ニュウリョク</t>
    </rPh>
    <phoneticPr fontId="9"/>
  </si>
  <si>
    <t>(3)算出結果</t>
    <rPh sb="3" eb="5">
      <t>サンシュツ</t>
    </rPh>
    <rPh sb="5" eb="7">
      <t>ケッカ</t>
    </rPh>
    <phoneticPr fontId="16"/>
  </si>
  <si>
    <t xml:space="preserve"> 　(a)譲渡価格</t>
    <rPh sb="5" eb="7">
      <t>ジョウト</t>
    </rPh>
    <rPh sb="7" eb="9">
      <t>カカク</t>
    </rPh>
    <phoneticPr fontId="16"/>
  </si>
  <si>
    <t xml:space="preserve"> 　(b)(未)経過利息</t>
    <rPh sb="6" eb="7">
      <t>ミ</t>
    </rPh>
    <rPh sb="8" eb="10">
      <t>ケイカ</t>
    </rPh>
    <rPh sb="10" eb="12">
      <t>リソク</t>
    </rPh>
    <phoneticPr fontId="16"/>
  </si>
  <si>
    <t xml:space="preserve"> 　(c)受渡金額</t>
    <rPh sb="5" eb="7">
      <t>ウケワタシ</t>
    </rPh>
    <rPh sb="7" eb="9">
      <t>キンガク</t>
    </rPh>
    <phoneticPr fontId="16"/>
  </si>
  <si>
    <t>　　 &lt;利息後払の場合&gt;</t>
    <rPh sb="4" eb="6">
      <t>リソク</t>
    </rPh>
    <rPh sb="6" eb="7">
      <t>アト</t>
    </rPh>
    <rPh sb="7" eb="8">
      <t>ハラ</t>
    </rPh>
    <rPh sb="9" eb="11">
      <t>バアイ</t>
    </rPh>
    <phoneticPr fontId="9"/>
  </si>
  <si>
    <t>3.計算ロジック</t>
    <rPh sb="2" eb="4">
      <t>ケイサン</t>
    </rPh>
    <phoneticPr fontId="9"/>
  </si>
  <si>
    <t>支払日</t>
    <rPh sb="0" eb="3">
      <t>シハライビ</t>
    </rPh>
    <phoneticPr fontId="9"/>
  </si>
  <si>
    <t>元本残高</t>
    <rPh sb="0" eb="2">
      <t>ガンポン</t>
    </rPh>
    <rPh sb="2" eb="4">
      <t>ザンダカ</t>
    </rPh>
    <phoneticPr fontId="9"/>
  </si>
  <si>
    <t>譲渡日</t>
    <rPh sb="0" eb="2">
      <t>ジョウト</t>
    </rPh>
    <rPh sb="2" eb="3">
      <t>ビ</t>
    </rPh>
    <phoneticPr fontId="9"/>
  </si>
  <si>
    <t>利息支払</t>
    <rPh sb="0" eb="2">
      <t>リソク</t>
    </rPh>
    <rPh sb="2" eb="4">
      <t>シハラ</t>
    </rPh>
    <phoneticPr fontId="9"/>
  </si>
  <si>
    <t>合計</t>
    <rPh sb="0" eb="2">
      <t>ゴウケイ</t>
    </rPh>
    <phoneticPr fontId="9"/>
  </si>
  <si>
    <t>譲渡元本</t>
    <rPh sb="0" eb="2">
      <t>ジョウト</t>
    </rPh>
    <rPh sb="2" eb="4">
      <t>ガンポン</t>
    </rPh>
    <phoneticPr fontId="9"/>
  </si>
  <si>
    <t>割引ﾚｰﾄ</t>
    <rPh sb="0" eb="2">
      <t>ワリビキ</t>
    </rPh>
    <phoneticPr fontId="9"/>
  </si>
  <si>
    <t>前回利払日</t>
    <rPh sb="0" eb="2">
      <t>ゼンカイ</t>
    </rPh>
    <rPh sb="2" eb="4">
      <t>リバライ</t>
    </rPh>
    <rPh sb="4" eb="5">
      <t>ビ</t>
    </rPh>
    <phoneticPr fontId="9"/>
  </si>
  <si>
    <t>経過利息割引</t>
    <rPh sb="0" eb="2">
      <t>ケイカ</t>
    </rPh>
    <rPh sb="2" eb="4">
      <t>リソク</t>
    </rPh>
    <rPh sb="4" eb="6">
      <t>ワリビキ</t>
    </rPh>
    <phoneticPr fontId="9"/>
  </si>
  <si>
    <t>【譲渡価格算出シート(原債権が固定金利の場合)】</t>
    <rPh sb="1" eb="3">
      <t>ジョウト</t>
    </rPh>
    <rPh sb="3" eb="5">
      <t>カカク</t>
    </rPh>
    <rPh sb="5" eb="7">
      <t>サンシュツ</t>
    </rPh>
    <rPh sb="11" eb="12">
      <t>ゲン</t>
    </rPh>
    <rPh sb="12" eb="14">
      <t>サイケン</t>
    </rPh>
    <rPh sb="15" eb="17">
      <t>コテイ</t>
    </rPh>
    <rPh sb="17" eb="19">
      <t>キンリ</t>
    </rPh>
    <rPh sb="20" eb="22">
      <t>バアイ</t>
    </rPh>
    <phoneticPr fontId="9"/>
  </si>
  <si>
    <t>【譲渡価格算出シート(原債権が変動金利の場合)】</t>
    <rPh sb="1" eb="3">
      <t>ジョウト</t>
    </rPh>
    <rPh sb="3" eb="5">
      <t>カカク</t>
    </rPh>
    <rPh sb="5" eb="7">
      <t>サンシュツ</t>
    </rPh>
    <rPh sb="11" eb="12">
      <t>ゲン</t>
    </rPh>
    <rPh sb="12" eb="14">
      <t>サイケン</t>
    </rPh>
    <rPh sb="15" eb="17">
      <t>ヘンドウ</t>
    </rPh>
    <rPh sb="17" eb="19">
      <t>キンリ</t>
    </rPh>
    <rPh sb="20" eb="22">
      <t>バアイ</t>
    </rPh>
    <phoneticPr fontId="9"/>
  </si>
  <si>
    <t>利息差額</t>
    <rPh sb="0" eb="2">
      <t>リソク</t>
    </rPh>
    <rPh sb="2" eb="4">
      <t>サガク</t>
    </rPh>
    <phoneticPr fontId="9"/>
  </si>
  <si>
    <t>　　①1年以内</t>
    <rPh sb="4" eb="5">
      <t>ネン</t>
    </rPh>
    <rPh sb="5" eb="7">
      <t>イナイ</t>
    </rPh>
    <phoneticPr fontId="9"/>
  </si>
  <si>
    <t>　　②1年超</t>
    <rPh sb="4" eb="5">
      <t>ネン</t>
    </rPh>
    <rPh sb="5" eb="6">
      <t>チョウ</t>
    </rPh>
    <phoneticPr fontId="9"/>
  </si>
  <si>
    <t>(3)DFの算出(ｸﾚｼﾞｯﾄｲｰﾙﾄﾞ)</t>
    <rPh sb="6" eb="8">
      <t>サンシュツ</t>
    </rPh>
    <phoneticPr fontId="9"/>
  </si>
  <si>
    <t>(4)現在価値</t>
    <rPh sb="3" eb="5">
      <t>ゲンザイ</t>
    </rPh>
    <rPh sb="5" eb="7">
      <t>カチ</t>
    </rPh>
    <phoneticPr fontId="9"/>
  </si>
  <si>
    <t>利息期間日数</t>
    <rPh sb="0" eb="2">
      <t>リソク</t>
    </rPh>
    <rPh sb="2" eb="4">
      <t>キカン</t>
    </rPh>
    <rPh sb="4" eb="6">
      <t>ニッスウ</t>
    </rPh>
    <phoneticPr fontId="9"/>
  </si>
  <si>
    <t>現在価値</t>
    <rPh sb="0" eb="2">
      <t>ゲンザイ</t>
    </rPh>
    <rPh sb="2" eb="4">
      <t>カチ</t>
    </rPh>
    <phoneticPr fontId="9"/>
  </si>
  <si>
    <t>円</t>
    <rPh sb="0" eb="1">
      <t>エン</t>
    </rPh>
    <phoneticPr fontId="9"/>
  </si>
  <si>
    <t xml:space="preserve"> 　①1年以内</t>
    <rPh sb="4" eb="5">
      <t>ネン</t>
    </rPh>
    <rPh sb="5" eb="7">
      <t>イナイ</t>
    </rPh>
    <phoneticPr fontId="9"/>
  </si>
  <si>
    <t xml:space="preserve"> 　②1年超</t>
    <rPh sb="4" eb="5">
      <t>ネン</t>
    </rPh>
    <rPh sb="5" eb="6">
      <t>チョウ</t>
    </rPh>
    <phoneticPr fontId="9"/>
  </si>
  <si>
    <t>(利払日)</t>
    <rPh sb="1" eb="3">
      <t>リバライ</t>
    </rPh>
    <rPh sb="3" eb="4">
      <t>ビ</t>
    </rPh>
    <phoneticPr fontId="9"/>
  </si>
  <si>
    <t>譲渡後日数</t>
    <rPh sb="0" eb="2">
      <t>ジョウト</t>
    </rPh>
    <rPh sb="2" eb="3">
      <t>ゴ</t>
    </rPh>
    <rPh sb="3" eb="5">
      <t>ニッスウ</t>
    </rPh>
    <phoneticPr fontId="9"/>
  </si>
  <si>
    <t>日付</t>
    <rPh sb="0" eb="2">
      <t>ヒヅケ</t>
    </rPh>
    <phoneticPr fontId="9"/>
  </si>
  <si>
    <t>(1)市場レート(365日ﾍﾞｰｽ)</t>
    <rPh sb="3" eb="5">
      <t>シジョウ</t>
    </rPh>
    <rPh sb="12" eb="13">
      <t>ニチ</t>
    </rPh>
    <phoneticPr fontId="9"/>
  </si>
  <si>
    <t>譲渡価格</t>
    <rPh sb="0" eb="2">
      <t>ジョウト</t>
    </rPh>
    <rPh sb="2" eb="4">
      <t>カカク</t>
    </rPh>
    <phoneticPr fontId="9"/>
  </si>
  <si>
    <t>受渡金額(*)</t>
    <rPh sb="0" eb="2">
      <t>ウケワタ</t>
    </rPh>
    <rPh sb="2" eb="4">
      <t>キンガク</t>
    </rPh>
    <phoneticPr fontId="9"/>
  </si>
  <si>
    <t>(未)経過利息</t>
    <rPh sb="1" eb="2">
      <t>ミ</t>
    </rPh>
    <rPh sb="3" eb="5">
      <t>ケイカ</t>
    </rPh>
    <rPh sb="5" eb="7">
      <t>リソク</t>
    </rPh>
    <phoneticPr fontId="9"/>
  </si>
  <si>
    <t>利息支払(前・後)</t>
    <rPh sb="0" eb="2">
      <t>リソク</t>
    </rPh>
    <rPh sb="2" eb="4">
      <t>シハラ</t>
    </rPh>
    <rPh sb="5" eb="6">
      <t>マエ</t>
    </rPh>
    <rPh sb="7" eb="8">
      <t>アト</t>
    </rPh>
    <phoneticPr fontId="9"/>
  </si>
  <si>
    <t>(*) 譲渡日に実際に受渡される金額</t>
    <rPh sb="4" eb="6">
      <t>ジョウト</t>
    </rPh>
    <rPh sb="6" eb="7">
      <t>ビ</t>
    </rPh>
    <rPh sb="8" eb="10">
      <t>ジッサイ</t>
    </rPh>
    <rPh sb="11" eb="12">
      <t>ウ</t>
    </rPh>
    <rPh sb="12" eb="13">
      <t>ワタ</t>
    </rPh>
    <rPh sb="16" eb="18">
      <t>キンガク</t>
    </rPh>
    <phoneticPr fontId="9"/>
  </si>
  <si>
    <r>
      <t>(次回利払日までの表面金利</t>
    </r>
    <r>
      <rPr>
        <sz val="11"/>
        <rFont val="ＭＳ Ｐゴシック"/>
        <family val="3"/>
        <charset val="128"/>
      </rPr>
      <t>)</t>
    </r>
    <rPh sb="1" eb="3">
      <t>ジカイ</t>
    </rPh>
    <rPh sb="3" eb="5">
      <t>リバライ</t>
    </rPh>
    <rPh sb="5" eb="6">
      <t>ビ</t>
    </rPh>
    <rPh sb="9" eb="11">
      <t>ヒョウメン</t>
    </rPh>
    <rPh sb="11" eb="13">
      <t>キンリ</t>
    </rPh>
    <phoneticPr fontId="9"/>
  </si>
  <si>
    <r>
      <t>(次回利払日までの投資家の基準金利</t>
    </r>
    <r>
      <rPr>
        <sz val="11"/>
        <rFont val="ＭＳ Ｐゴシック"/>
        <family val="3"/>
        <charset val="128"/>
      </rPr>
      <t>)</t>
    </r>
    <rPh sb="1" eb="3">
      <t>ジカイ</t>
    </rPh>
    <rPh sb="3" eb="5">
      <t>リバライ</t>
    </rPh>
    <rPh sb="5" eb="6">
      <t>ビ</t>
    </rPh>
    <rPh sb="9" eb="11">
      <t>トウシ</t>
    </rPh>
    <rPh sb="11" eb="12">
      <t>カ</t>
    </rPh>
    <rPh sb="13" eb="15">
      <t>キジュン</t>
    </rPh>
    <rPh sb="15" eb="17">
      <t>キンリ</t>
    </rPh>
    <phoneticPr fontId="9"/>
  </si>
  <si>
    <t>(入力項目)</t>
    <rPh sb="1" eb="3">
      <t>ニュウリョク</t>
    </rPh>
    <rPh sb="3" eb="5">
      <t>コウモク</t>
    </rPh>
    <phoneticPr fontId="9"/>
  </si>
  <si>
    <t>1.考え方等</t>
    <rPh sb="2" eb="3">
      <t>カンガ</t>
    </rPh>
    <rPh sb="4" eb="5">
      <t>カタ</t>
    </rPh>
    <rPh sb="5" eb="6">
      <t>トウ</t>
    </rPh>
    <phoneticPr fontId="9"/>
  </si>
  <si>
    <t>(1)原債権が固定金利の場合</t>
    <rPh sb="3" eb="4">
      <t>ゲン</t>
    </rPh>
    <rPh sb="4" eb="6">
      <t>サイケン</t>
    </rPh>
    <rPh sb="7" eb="9">
      <t>コテイ</t>
    </rPh>
    <rPh sb="9" eb="11">
      <t>キンリ</t>
    </rPh>
    <rPh sb="12" eb="14">
      <t>バアイ</t>
    </rPh>
    <phoneticPr fontId="9"/>
  </si>
  <si>
    <t>(2)原債権が変動金利の場合</t>
    <rPh sb="3" eb="4">
      <t>ゲン</t>
    </rPh>
    <rPh sb="4" eb="6">
      <t>サイケン</t>
    </rPh>
    <rPh sb="7" eb="9">
      <t>ヘンドウ</t>
    </rPh>
    <rPh sb="9" eb="11">
      <t>キンリ</t>
    </rPh>
    <rPh sb="12" eb="14">
      <t>バアイ</t>
    </rPh>
    <phoneticPr fontId="9"/>
  </si>
  <si>
    <t>2.使用方法</t>
    <rPh sb="2" eb="4">
      <t>シヨウ</t>
    </rPh>
    <rPh sb="4" eb="6">
      <t>ホウホウ</t>
    </rPh>
    <phoneticPr fontId="9"/>
  </si>
  <si>
    <t>(1)計数入力箇所 (入力箇所は黄色くﾏｰｶｰしている部分)</t>
    <rPh sb="3" eb="5">
      <t>ケイスウ</t>
    </rPh>
    <rPh sb="5" eb="7">
      <t>ニュウリョク</t>
    </rPh>
    <rPh sb="7" eb="9">
      <t>カショ</t>
    </rPh>
    <rPh sb="11" eb="13">
      <t>ニュウリョク</t>
    </rPh>
    <rPh sb="13" eb="15">
      <t>カショ</t>
    </rPh>
    <rPh sb="16" eb="18">
      <t>キイロ</t>
    </rPh>
    <rPh sb="27" eb="29">
      <t>ブブン</t>
    </rPh>
    <phoneticPr fontId="16"/>
  </si>
  <si>
    <t>　　・「入力項目」、「支払日(利払日)」、「元本返済」に必要計数を入力。</t>
    <rPh sb="4" eb="6">
      <t>ニュウリョク</t>
    </rPh>
    <rPh sb="6" eb="8">
      <t>コウモク</t>
    </rPh>
    <rPh sb="11" eb="14">
      <t>シハライビ</t>
    </rPh>
    <rPh sb="15" eb="17">
      <t>リバライ</t>
    </rPh>
    <rPh sb="17" eb="18">
      <t>ビ</t>
    </rPh>
    <rPh sb="22" eb="24">
      <t>ガンポン</t>
    </rPh>
    <rPh sb="24" eb="26">
      <t>ヘンサイ</t>
    </rPh>
    <rPh sb="28" eb="30">
      <t>ヒツヨウ</t>
    </rPh>
    <rPh sb="30" eb="32">
      <t>ケイスウ</t>
    </rPh>
    <rPh sb="33" eb="35">
      <t>ニュウリョク</t>
    </rPh>
    <phoneticPr fontId="9"/>
  </si>
  <si>
    <t>(2)入力内容説明</t>
    <rPh sb="3" eb="5">
      <t>ニュウリョク</t>
    </rPh>
    <rPh sb="5" eb="7">
      <t>ナイヨウ</t>
    </rPh>
    <rPh sb="7" eb="9">
      <t>セツメイ</t>
    </rPh>
    <phoneticPr fontId="16"/>
  </si>
  <si>
    <t>　 (a)表面金利(原債権)</t>
    <rPh sb="5" eb="7">
      <t>ヒョウメン</t>
    </rPh>
    <rPh sb="7" eb="9">
      <t>キンリ</t>
    </rPh>
    <rPh sb="10" eb="11">
      <t>ゲン</t>
    </rPh>
    <rPh sb="11" eb="13">
      <t>サイケン</t>
    </rPh>
    <phoneticPr fontId="16"/>
  </si>
  <si>
    <t xml:space="preserve"> 　(b)基準金利(投資家)</t>
    <rPh sb="5" eb="7">
      <t>キジュン</t>
    </rPh>
    <rPh sb="7" eb="9">
      <t>キンリ</t>
    </rPh>
    <rPh sb="10" eb="12">
      <t>トウシ</t>
    </rPh>
    <rPh sb="12" eb="13">
      <t>カ</t>
    </rPh>
    <phoneticPr fontId="16"/>
  </si>
  <si>
    <t xml:space="preserve">       ・変動金利の場合には、譲渡日から次回利払日の期間に対応した基準金利を入力。</t>
    <rPh sb="8" eb="10">
      <t>ヘンドウ</t>
    </rPh>
    <rPh sb="10" eb="12">
      <t>キンリ</t>
    </rPh>
    <rPh sb="13" eb="15">
      <t>バアイ</t>
    </rPh>
    <rPh sb="18" eb="20">
      <t>ジョウト</t>
    </rPh>
    <rPh sb="20" eb="21">
      <t>ビ</t>
    </rPh>
    <rPh sb="23" eb="25">
      <t>ジカイ</t>
    </rPh>
    <rPh sb="25" eb="27">
      <t>リバライ</t>
    </rPh>
    <rPh sb="27" eb="28">
      <t>ビ</t>
    </rPh>
    <rPh sb="29" eb="31">
      <t>キカン</t>
    </rPh>
    <rPh sb="32" eb="34">
      <t>タイオウ</t>
    </rPh>
    <rPh sb="36" eb="38">
      <t>キジュン</t>
    </rPh>
    <rPh sb="38" eb="40">
      <t>キンリ</t>
    </rPh>
    <rPh sb="41" eb="43">
      <t>ニュウリョク</t>
    </rPh>
    <phoneticPr fontId="16"/>
  </si>
  <si>
    <t xml:space="preserve">       ・固定金利の場合には、入力の必要は無し。</t>
    <rPh sb="8" eb="10">
      <t>コテイ</t>
    </rPh>
    <rPh sb="10" eb="12">
      <t>キンリ</t>
    </rPh>
    <rPh sb="13" eb="15">
      <t>バアイ</t>
    </rPh>
    <rPh sb="18" eb="20">
      <t>ニュウリョク</t>
    </rPh>
    <rPh sb="21" eb="23">
      <t>ヒツヨウ</t>
    </rPh>
    <rPh sb="24" eb="25">
      <t>ナ</t>
    </rPh>
    <phoneticPr fontId="16"/>
  </si>
  <si>
    <t xml:space="preserve">       ・固定金利の場合には、原債権の表面金利を入力。</t>
    <rPh sb="8" eb="10">
      <t>コテイ</t>
    </rPh>
    <rPh sb="10" eb="12">
      <t>キンリ</t>
    </rPh>
    <rPh sb="13" eb="15">
      <t>バアイ</t>
    </rPh>
    <rPh sb="18" eb="19">
      <t>ゲン</t>
    </rPh>
    <rPh sb="19" eb="21">
      <t>サイケン</t>
    </rPh>
    <rPh sb="22" eb="24">
      <t>ヒョウメン</t>
    </rPh>
    <rPh sb="24" eb="26">
      <t>キンリ</t>
    </rPh>
    <rPh sb="27" eb="29">
      <t>ニュウリョク</t>
    </rPh>
    <phoneticPr fontId="16"/>
  </si>
  <si>
    <t xml:space="preserve">       ・変動金利の場合には、次回利払日までの確定した原債権の表面金利を入力。</t>
    <rPh sb="8" eb="10">
      <t>ヘンドウ</t>
    </rPh>
    <rPh sb="10" eb="12">
      <t>キンリ</t>
    </rPh>
    <rPh sb="13" eb="15">
      <t>バアイ</t>
    </rPh>
    <rPh sb="18" eb="20">
      <t>ジカイ</t>
    </rPh>
    <rPh sb="20" eb="22">
      <t>リバライ</t>
    </rPh>
    <rPh sb="22" eb="23">
      <t>ビ</t>
    </rPh>
    <rPh sb="26" eb="28">
      <t>カクテイ</t>
    </rPh>
    <rPh sb="30" eb="31">
      <t>ゲン</t>
    </rPh>
    <rPh sb="31" eb="33">
      <t>サイケン</t>
    </rPh>
    <rPh sb="34" eb="36">
      <t>ヒョウメン</t>
    </rPh>
    <rPh sb="36" eb="38">
      <t>キンリ</t>
    </rPh>
    <rPh sb="39" eb="41">
      <t>ニュウリョク</t>
    </rPh>
    <phoneticPr fontId="16"/>
  </si>
  <si>
    <t xml:space="preserve"> 　(c)原債権SP</t>
    <rPh sb="5" eb="6">
      <t>ゲン</t>
    </rPh>
    <rPh sb="6" eb="8">
      <t>サイケン</t>
    </rPh>
    <phoneticPr fontId="16"/>
  </si>
  <si>
    <t xml:space="preserve">       ・変動金利の場合には、原債権のｽﾌﾟﾚｯﾄﾞを入力。</t>
    <rPh sb="8" eb="10">
      <t>ヘンドウ</t>
    </rPh>
    <rPh sb="10" eb="12">
      <t>キンリ</t>
    </rPh>
    <rPh sb="13" eb="15">
      <t>バアイ</t>
    </rPh>
    <rPh sb="18" eb="19">
      <t>ゲン</t>
    </rPh>
    <rPh sb="19" eb="21">
      <t>サイケン</t>
    </rPh>
    <rPh sb="30" eb="32">
      <t>ニュウリョク</t>
    </rPh>
    <phoneticPr fontId="16"/>
  </si>
  <si>
    <t xml:space="preserve"> 　(d)投資家SP</t>
    <rPh sb="5" eb="7">
      <t>トウシ</t>
    </rPh>
    <rPh sb="7" eb="8">
      <t>カ</t>
    </rPh>
    <phoneticPr fontId="16"/>
  </si>
  <si>
    <t xml:space="preserve"> 　(e)経過利息割引</t>
    <rPh sb="5" eb="7">
      <t>ケイカ</t>
    </rPh>
    <rPh sb="7" eb="9">
      <t>リソク</t>
    </rPh>
    <rPh sb="9" eb="11">
      <t>ワリビキ</t>
    </rPh>
    <phoneticPr fontId="16"/>
  </si>
  <si>
    <t xml:space="preserve"> 　(f)利息計算(両端・片端)</t>
    <rPh sb="5" eb="7">
      <t>リソク</t>
    </rPh>
    <rPh sb="7" eb="9">
      <t>ケイサン</t>
    </rPh>
    <rPh sb="10" eb="12">
      <t>リョウハシ</t>
    </rPh>
    <rPh sb="13" eb="15">
      <t>カタハシ</t>
    </rPh>
    <phoneticPr fontId="16"/>
  </si>
  <si>
    <t>　 (g)利息支払(前・後)</t>
    <rPh sb="5" eb="7">
      <t>リソク</t>
    </rPh>
    <rPh sb="7" eb="9">
      <t>シハラ</t>
    </rPh>
    <rPh sb="10" eb="11">
      <t>マエ</t>
    </rPh>
    <rPh sb="12" eb="13">
      <t>アト</t>
    </rPh>
    <phoneticPr fontId="16"/>
  </si>
  <si>
    <t>ﾃﾞｨｽｶﾝﾄﾌｧｸﾀｰ(DF)</t>
    <phoneticPr fontId="9"/>
  </si>
  <si>
    <t>ｷｬｯｼｭﾌﾛｰ</t>
    <phoneticPr fontId="9"/>
  </si>
  <si>
    <t>元本返済</t>
    <rPh sb="0" eb="2">
      <t>ガンポン</t>
    </rPh>
    <rPh sb="2" eb="4">
      <t>ヘンサイ</t>
    </rPh>
    <phoneticPr fontId="9"/>
  </si>
  <si>
    <t>表面金利(原債権)</t>
    <rPh sb="0" eb="2">
      <t>ヒョウメン</t>
    </rPh>
    <rPh sb="2" eb="4">
      <t>キンリ</t>
    </rPh>
    <rPh sb="5" eb="6">
      <t>ゲン</t>
    </rPh>
    <rPh sb="6" eb="8">
      <t>サイケン</t>
    </rPh>
    <phoneticPr fontId="9"/>
  </si>
  <si>
    <t>基準金利(投資家)</t>
    <rPh sb="0" eb="2">
      <t>キジュン</t>
    </rPh>
    <rPh sb="2" eb="4">
      <t>キンリ</t>
    </rPh>
    <rPh sb="5" eb="7">
      <t>トウシ</t>
    </rPh>
    <rPh sb="7" eb="8">
      <t>カ</t>
    </rPh>
    <phoneticPr fontId="9"/>
  </si>
  <si>
    <t>原債権SP</t>
    <rPh sb="0" eb="1">
      <t>ゲン</t>
    </rPh>
    <rPh sb="1" eb="3">
      <t>サイケン</t>
    </rPh>
    <phoneticPr fontId="9"/>
  </si>
  <si>
    <t>投資家SP</t>
    <rPh sb="0" eb="2">
      <t>トウシ</t>
    </rPh>
    <rPh sb="2" eb="3">
      <t>カ</t>
    </rPh>
    <phoneticPr fontId="9"/>
  </si>
  <si>
    <t>日数計算(年)</t>
    <rPh sb="0" eb="2">
      <t>ニッスウ</t>
    </rPh>
    <rPh sb="2" eb="4">
      <t>ケイサン</t>
    </rPh>
    <rPh sb="5" eb="6">
      <t>ネン</t>
    </rPh>
    <phoneticPr fontId="9"/>
  </si>
  <si>
    <t>-</t>
    <phoneticPr fontId="9"/>
  </si>
  <si>
    <t>-</t>
    <phoneticPr fontId="9"/>
  </si>
  <si>
    <t xml:space="preserve">      ・支払日(利払日)に返済する元本金額を、当該支払日(利払日)の「元本返済」欄に入力する。</t>
    <rPh sb="7" eb="10">
      <t>シハライビ</t>
    </rPh>
    <rPh sb="11" eb="13">
      <t>リバライ</t>
    </rPh>
    <rPh sb="13" eb="14">
      <t>ビ</t>
    </rPh>
    <rPh sb="16" eb="18">
      <t>ヘンサイ</t>
    </rPh>
    <rPh sb="20" eb="22">
      <t>ガンポン</t>
    </rPh>
    <rPh sb="22" eb="24">
      <t>キンガク</t>
    </rPh>
    <rPh sb="26" eb="28">
      <t>トウガイ</t>
    </rPh>
    <rPh sb="28" eb="31">
      <t>シハライビ</t>
    </rPh>
    <rPh sb="32" eb="34">
      <t>リバライ</t>
    </rPh>
    <rPh sb="34" eb="35">
      <t>ビ</t>
    </rPh>
    <rPh sb="38" eb="40">
      <t>ガンポン</t>
    </rPh>
    <rPh sb="40" eb="42">
      <t>ヘンサイ</t>
    </rPh>
    <rPh sb="43" eb="44">
      <t>ラン</t>
    </rPh>
    <rPh sb="45" eb="47">
      <t>ニュウリョク</t>
    </rPh>
    <phoneticPr fontId="16"/>
  </si>
  <si>
    <t>　 (h)支払日(利払日)</t>
    <rPh sb="5" eb="8">
      <t>シハライビ</t>
    </rPh>
    <rPh sb="9" eb="11">
      <t>リバライ</t>
    </rPh>
    <rPh sb="11" eb="12">
      <t>ビ</t>
    </rPh>
    <phoneticPr fontId="16"/>
  </si>
  <si>
    <t>　 (i)元本返済</t>
    <rPh sb="5" eb="7">
      <t>ガンポン</t>
    </rPh>
    <rPh sb="7" eb="9">
      <t>ヘンサイ</t>
    </rPh>
    <phoneticPr fontId="16"/>
  </si>
  <si>
    <t>　　 　当該期間の半年前までのDFを使用して、半年毎に順次算出</t>
    <rPh sb="4" eb="6">
      <t>トウガイ</t>
    </rPh>
    <rPh sb="6" eb="8">
      <t>キカン</t>
    </rPh>
    <rPh sb="9" eb="11">
      <t>ハントシ</t>
    </rPh>
    <rPh sb="11" eb="12">
      <t>マエ</t>
    </rPh>
    <rPh sb="18" eb="20">
      <t>シヨウ</t>
    </rPh>
    <rPh sb="23" eb="25">
      <t>ハントシ</t>
    </rPh>
    <rPh sb="25" eb="26">
      <t>ゴト</t>
    </rPh>
    <rPh sb="27" eb="29">
      <t>ジュンジ</t>
    </rPh>
    <rPh sb="29" eb="31">
      <t>サンシュツ</t>
    </rPh>
    <phoneticPr fontId="9"/>
  </si>
  <si>
    <t>　　　DF(t) : 当該期間(譲渡日からt日後までの期間)のDF</t>
    <rPh sb="11" eb="13">
      <t>トウガイ</t>
    </rPh>
    <rPh sb="13" eb="15">
      <t>キカン</t>
    </rPh>
    <rPh sb="16" eb="18">
      <t>ジョウト</t>
    </rPh>
    <rPh sb="18" eb="19">
      <t>ビ</t>
    </rPh>
    <rPh sb="22" eb="24">
      <t>ニチゴ</t>
    </rPh>
    <rPh sb="27" eb="29">
      <t>キカン</t>
    </rPh>
    <phoneticPr fontId="9"/>
  </si>
  <si>
    <t>　　　N(t)   : 当該期間(譲渡日からt日後までの期間)の日数</t>
    <rPh sb="12" eb="14">
      <t>トウガイ</t>
    </rPh>
    <rPh sb="14" eb="16">
      <t>キカン</t>
    </rPh>
    <rPh sb="17" eb="19">
      <t>ジョウト</t>
    </rPh>
    <rPh sb="19" eb="20">
      <t>ビ</t>
    </rPh>
    <rPh sb="23" eb="25">
      <t>ニチゴ</t>
    </rPh>
    <rPh sb="28" eb="30">
      <t>キカン</t>
    </rPh>
    <rPh sb="32" eb="34">
      <t>ニッスウ</t>
    </rPh>
    <phoneticPr fontId="9"/>
  </si>
  <si>
    <t>+元本のﾃﾞｨｽｶｳﾝﾄ</t>
    <rPh sb="1" eb="3">
      <t>ガンポン</t>
    </rPh>
    <phoneticPr fontId="9"/>
  </si>
  <si>
    <t>＝元本</t>
    <rPh sb="1" eb="3">
      <t>ガンポン</t>
    </rPh>
    <phoneticPr fontId="9"/>
  </si>
  <si>
    <t>片端</t>
  </si>
  <si>
    <t>後払</t>
  </si>
  <si>
    <t>割引かない</t>
  </si>
  <si>
    <t>投資家SP(365日ﾍﾞｰｽ)</t>
    <rPh sb="0" eb="2">
      <t>トウシ</t>
    </rPh>
    <rPh sb="2" eb="3">
      <t>カ</t>
    </rPh>
    <rPh sb="9" eb="10">
      <t>ニチ</t>
    </rPh>
    <phoneticPr fontId="9"/>
  </si>
  <si>
    <r>
      <t>(経過利息を割引くか</t>
    </r>
    <r>
      <rPr>
        <sz val="11"/>
        <rFont val="ＭＳ Ｐゴシック"/>
        <family val="3"/>
        <charset val="128"/>
      </rPr>
      <t>、割り引かないかの入力)</t>
    </r>
    <rPh sb="1" eb="3">
      <t>ケイカ</t>
    </rPh>
    <rPh sb="3" eb="5">
      <t>リソク</t>
    </rPh>
    <rPh sb="6" eb="7">
      <t>ワ</t>
    </rPh>
    <rPh sb="7" eb="8">
      <t>ビ</t>
    </rPh>
    <rPh sb="11" eb="12">
      <t>ワ</t>
    </rPh>
    <rPh sb="13" eb="14">
      <t>ビ</t>
    </rPh>
    <rPh sb="19" eb="21">
      <t>ニュウリョク</t>
    </rPh>
    <phoneticPr fontId="9"/>
  </si>
  <si>
    <r>
      <t>(</t>
    </r>
    <r>
      <rPr>
        <sz val="11"/>
        <rFont val="ＭＳ Ｐゴシック"/>
        <family val="3"/>
        <charset val="128"/>
      </rPr>
      <t>原債権の日数計算</t>
    </r>
    <r>
      <rPr>
        <sz val="11"/>
        <rFont val="ＭＳ ゴシック"/>
        <family val="3"/>
        <charset val="128"/>
      </rPr>
      <t>(365日/360日)の入力)</t>
    </r>
    <rPh sb="1" eb="2">
      <t>ゲン</t>
    </rPh>
    <rPh sb="2" eb="4">
      <t>サイケン</t>
    </rPh>
    <rPh sb="5" eb="7">
      <t>ニッスウ</t>
    </rPh>
    <rPh sb="7" eb="9">
      <t>ケイサン</t>
    </rPh>
    <rPh sb="13" eb="14">
      <t>ニチ</t>
    </rPh>
    <rPh sb="18" eb="19">
      <t>ニチ</t>
    </rPh>
    <rPh sb="21" eb="23">
      <t>ニュウリョク</t>
    </rPh>
    <phoneticPr fontId="9"/>
  </si>
  <si>
    <r>
      <t>(原債権の利息計算が両端かつ次回利払日が原債権の初回利払日の場合のみ「両端」</t>
    </r>
    <r>
      <rPr>
        <sz val="11"/>
        <rFont val="ＭＳ Ｐゴシック"/>
        <family val="3"/>
        <charset val="128"/>
      </rPr>
      <t>を入力</t>
    </r>
    <r>
      <rPr>
        <sz val="11"/>
        <rFont val="ＭＳ Ｐゴシック"/>
        <family val="3"/>
        <charset val="128"/>
      </rPr>
      <t>)</t>
    </r>
    <rPh sb="1" eb="2">
      <t>ゲン</t>
    </rPh>
    <rPh sb="2" eb="4">
      <t>サイケン</t>
    </rPh>
    <rPh sb="5" eb="7">
      <t>リソク</t>
    </rPh>
    <rPh sb="7" eb="9">
      <t>ケイサン</t>
    </rPh>
    <rPh sb="10" eb="12">
      <t>リョウタン</t>
    </rPh>
    <rPh sb="14" eb="16">
      <t>ジカイ</t>
    </rPh>
    <rPh sb="16" eb="18">
      <t>リバライ</t>
    </rPh>
    <rPh sb="18" eb="19">
      <t>ビ</t>
    </rPh>
    <rPh sb="20" eb="21">
      <t>ゲン</t>
    </rPh>
    <rPh sb="21" eb="23">
      <t>サイケン</t>
    </rPh>
    <rPh sb="24" eb="26">
      <t>ショカイ</t>
    </rPh>
    <rPh sb="26" eb="28">
      <t>リバライ</t>
    </rPh>
    <rPh sb="28" eb="29">
      <t>ビ</t>
    </rPh>
    <rPh sb="30" eb="32">
      <t>バアイ</t>
    </rPh>
    <rPh sb="35" eb="37">
      <t>リョウハシ</t>
    </rPh>
    <rPh sb="39" eb="41">
      <t>ニュウリョク</t>
    </rPh>
    <phoneticPr fontId="9"/>
  </si>
  <si>
    <r>
      <t>(原債権の利息支払が前払か、後払かの</t>
    </r>
    <r>
      <rPr>
        <sz val="11"/>
        <rFont val="ＭＳ Ｐゴシック"/>
        <family val="3"/>
        <charset val="128"/>
      </rPr>
      <t>入力)</t>
    </r>
    <rPh sb="1" eb="2">
      <t>ゲン</t>
    </rPh>
    <rPh sb="2" eb="4">
      <t>サイケン</t>
    </rPh>
    <rPh sb="5" eb="7">
      <t>リソク</t>
    </rPh>
    <rPh sb="7" eb="9">
      <t>シハラ</t>
    </rPh>
    <rPh sb="10" eb="11">
      <t>マエ</t>
    </rPh>
    <rPh sb="11" eb="12">
      <t>ハラ</t>
    </rPh>
    <rPh sb="14" eb="15">
      <t>アト</t>
    </rPh>
    <rPh sb="15" eb="16">
      <t>バラ</t>
    </rPh>
    <rPh sb="18" eb="20">
      <t>ニュウリョク</t>
    </rPh>
    <phoneticPr fontId="9"/>
  </si>
  <si>
    <t>入力する市場ﾚｰﾄのﾍﾞｰｽ</t>
    <rPh sb="0" eb="2">
      <t>ニュウリョク</t>
    </rPh>
    <rPh sb="4" eb="6">
      <t>シジョウ</t>
    </rPh>
    <phoneticPr fontId="9"/>
  </si>
  <si>
    <t>譲渡後期間</t>
    <rPh sb="0" eb="2">
      <t>ジョウト</t>
    </rPh>
    <rPh sb="2" eb="3">
      <t>ゴ</t>
    </rPh>
    <rPh sb="3" eb="5">
      <t>キカン</t>
    </rPh>
    <phoneticPr fontId="9"/>
  </si>
  <si>
    <t>譲渡後期間に対応した</t>
    <rPh sb="0" eb="2">
      <t>ジョウト</t>
    </rPh>
    <rPh sb="2" eb="3">
      <t>ゴ</t>
    </rPh>
    <rPh sb="3" eb="5">
      <t>キカン</t>
    </rPh>
    <rPh sb="6" eb="8">
      <t>タイオウ</t>
    </rPh>
    <phoneticPr fontId="9"/>
  </si>
  <si>
    <t>期間</t>
    <rPh sb="0" eb="2">
      <t>キカン</t>
    </rPh>
    <phoneticPr fontId="9"/>
  </si>
  <si>
    <t>譲渡後</t>
    <rPh sb="0" eb="2">
      <t>ジョウト</t>
    </rPh>
    <rPh sb="2" eb="3">
      <t>ゴ</t>
    </rPh>
    <phoneticPr fontId="9"/>
  </si>
  <si>
    <t>日数</t>
    <rPh sb="0" eb="2">
      <t>ニッスウ</t>
    </rPh>
    <phoneticPr fontId="9"/>
  </si>
  <si>
    <t>市場レート</t>
    <rPh sb="0" eb="2">
      <t>シジョウ</t>
    </rPh>
    <phoneticPr fontId="9"/>
  </si>
  <si>
    <t>【シート名「ゼロクーポンレート」の内容説明】</t>
    <rPh sb="4" eb="5">
      <t>メイ</t>
    </rPh>
    <rPh sb="17" eb="19">
      <t>ナイヨウ</t>
    </rPh>
    <rPh sb="19" eb="21">
      <t>セツメイ</t>
    </rPh>
    <phoneticPr fontId="9"/>
  </si>
  <si>
    <t>　 なお、当該応当日が休日の場合には応当日の翌営業日、翌営業日が月越えとなる場合には前営業日を入力。</t>
    <rPh sb="5" eb="7">
      <t>トウガイ</t>
    </rPh>
    <rPh sb="7" eb="8">
      <t>オウ</t>
    </rPh>
    <rPh sb="8" eb="9">
      <t>トウ</t>
    </rPh>
    <rPh sb="9" eb="10">
      <t>ビ</t>
    </rPh>
    <rPh sb="11" eb="13">
      <t>キュウジツ</t>
    </rPh>
    <rPh sb="14" eb="16">
      <t>バアイ</t>
    </rPh>
    <rPh sb="18" eb="19">
      <t>オウ</t>
    </rPh>
    <rPh sb="19" eb="20">
      <t>トウ</t>
    </rPh>
    <rPh sb="20" eb="21">
      <t>ビ</t>
    </rPh>
    <rPh sb="22" eb="23">
      <t>ヨク</t>
    </rPh>
    <rPh sb="23" eb="26">
      <t>エイギョウビ</t>
    </rPh>
    <rPh sb="27" eb="28">
      <t>ヨク</t>
    </rPh>
    <rPh sb="28" eb="31">
      <t>エイギョウビ</t>
    </rPh>
    <rPh sb="32" eb="33">
      <t>ツキ</t>
    </rPh>
    <rPh sb="33" eb="34">
      <t>コ</t>
    </rPh>
    <rPh sb="38" eb="40">
      <t>バアイ</t>
    </rPh>
    <rPh sb="42" eb="43">
      <t>ゼン</t>
    </rPh>
    <rPh sb="43" eb="46">
      <t>エイギョウビ</t>
    </rPh>
    <rPh sb="47" eb="49">
      <t>ニュウリョク</t>
    </rPh>
    <phoneticPr fontId="9"/>
  </si>
  <si>
    <t>　　ｽﾀｰﾄに適用される市場ﾚｰﾄ(譲渡日の2営業日前に決まるﾚｰﾄ)と想定。)</t>
    <rPh sb="7" eb="9">
      <t>テキヨウ</t>
    </rPh>
    <rPh sb="12" eb="14">
      <t>シジョウ</t>
    </rPh>
    <rPh sb="18" eb="20">
      <t>ジョウト</t>
    </rPh>
    <rPh sb="20" eb="21">
      <t>ビ</t>
    </rPh>
    <rPh sb="23" eb="26">
      <t>エイギョウビ</t>
    </rPh>
    <rPh sb="26" eb="27">
      <t>マエ</t>
    </rPh>
    <rPh sb="28" eb="29">
      <t>キ</t>
    </rPh>
    <rPh sb="36" eb="38">
      <t>ソウテイ</t>
    </rPh>
    <phoneticPr fontId="9"/>
  </si>
  <si>
    <t xml:space="preserve">        の算式からDF(1.5)を求める形に変えたもの。</t>
    <rPh sb="9" eb="11">
      <t>サンシキ</t>
    </rPh>
    <rPh sb="21" eb="22">
      <t>モト</t>
    </rPh>
    <rPh sb="24" eb="25">
      <t>カタチ</t>
    </rPh>
    <rPh sb="26" eb="27">
      <t>カ</t>
    </rPh>
    <phoneticPr fontId="9"/>
  </si>
  <si>
    <t xml:space="preserve">        r(t) =((1/DF(t))^(365/2/N(t))-1) × 2</t>
    <phoneticPr fontId="9"/>
  </si>
  <si>
    <t>利息計算(片端・両端)</t>
    <rPh sb="0" eb="2">
      <t>リソク</t>
    </rPh>
    <rPh sb="2" eb="4">
      <t>ケイサン</t>
    </rPh>
    <rPh sb="5" eb="6">
      <t>カタ</t>
    </rPh>
    <rPh sb="6" eb="7">
      <t>ハシ</t>
    </rPh>
    <rPh sb="8" eb="9">
      <t>リョウ</t>
    </rPh>
    <rPh sb="9" eb="10">
      <t>ハシ</t>
    </rPh>
    <phoneticPr fontId="9"/>
  </si>
  <si>
    <t>　　式である。</t>
    <rPh sb="2" eb="3">
      <t>シキ</t>
    </rPh>
    <phoneticPr fontId="9"/>
  </si>
  <si>
    <t>　　を求める式である。</t>
    <rPh sb="3" eb="4">
      <t>モト</t>
    </rPh>
    <rPh sb="6" eb="7">
      <t>シキ</t>
    </rPh>
    <phoneticPr fontId="9"/>
  </si>
  <si>
    <t xml:space="preserve">　　＝元本 </t>
    <rPh sb="3" eb="5">
      <t>ガンポン</t>
    </rPh>
    <phoneticPr fontId="9"/>
  </si>
  <si>
    <t>→　(元本＋元本×割引ﾚｰﾄ×譲渡後日数/365日)×DF＝元本  の算式からDFを求める形に変えたもの。</t>
    <rPh sb="3" eb="5">
      <t>ガンポン</t>
    </rPh>
    <rPh sb="6" eb="8">
      <t>ガンポン</t>
    </rPh>
    <rPh sb="9" eb="11">
      <t>ワリビキ</t>
    </rPh>
    <rPh sb="15" eb="17">
      <t>ジョウト</t>
    </rPh>
    <rPh sb="17" eb="18">
      <t>ゴ</t>
    </rPh>
    <rPh sb="18" eb="20">
      <t>ニッスウ</t>
    </rPh>
    <rPh sb="24" eb="25">
      <t>ニチ</t>
    </rPh>
    <rPh sb="30" eb="32">
      <t>ガンポン</t>
    </rPh>
    <rPh sb="35" eb="37">
      <t>サンシキ</t>
    </rPh>
    <rPh sb="42" eb="43">
      <t>モト</t>
    </rPh>
    <rPh sb="45" eb="46">
      <t>カタチ</t>
    </rPh>
    <rPh sb="47" eb="48">
      <t>カ</t>
    </rPh>
    <phoneticPr fontId="9"/>
  </si>
  <si>
    <t>【ｾﾞﾛｸｰﾎﾟﾝﾚｰﾄ算出シート】</t>
    <rPh sb="12" eb="14">
      <t>サンシュツ</t>
    </rPh>
    <phoneticPr fontId="9"/>
  </si>
  <si>
    <t>ｾﾞﾛｸｰﾎﾟﾝﾚｰﾄ+投資家SP</t>
    <rPh sb="12" eb="14">
      <t>トウシ</t>
    </rPh>
    <rPh sb="14" eb="15">
      <t>カ</t>
    </rPh>
    <phoneticPr fontId="9"/>
  </si>
  <si>
    <t>ｾﾞﾛｸｰﾎﾟﾝﾚｰﾄ</t>
    <phoneticPr fontId="9"/>
  </si>
  <si>
    <t>翌日</t>
    <rPh sb="0" eb="2">
      <t>ヨクジツ</t>
    </rPh>
    <phoneticPr fontId="9"/>
  </si>
  <si>
    <t>１ヶ月</t>
    <rPh sb="2" eb="3">
      <t>ゲツ</t>
    </rPh>
    <phoneticPr fontId="9"/>
  </si>
  <si>
    <t>２ヶ月</t>
    <rPh sb="2" eb="3">
      <t>ゲツ</t>
    </rPh>
    <phoneticPr fontId="9"/>
  </si>
  <si>
    <t>３ヶ月</t>
    <rPh sb="2" eb="3">
      <t>ゲツ</t>
    </rPh>
    <phoneticPr fontId="9"/>
  </si>
  <si>
    <t>４ヶ月</t>
    <rPh sb="2" eb="3">
      <t>ゲツ</t>
    </rPh>
    <phoneticPr fontId="9"/>
  </si>
  <si>
    <t>５ヶ月</t>
    <rPh sb="2" eb="3">
      <t>ゲツ</t>
    </rPh>
    <phoneticPr fontId="9"/>
  </si>
  <si>
    <t>６ヶ月</t>
    <rPh sb="2" eb="3">
      <t>ゲツ</t>
    </rPh>
    <phoneticPr fontId="9"/>
  </si>
  <si>
    <t>７ヶ月</t>
    <rPh sb="2" eb="3">
      <t>ゲツ</t>
    </rPh>
    <phoneticPr fontId="9"/>
  </si>
  <si>
    <t>８ヶ月</t>
    <rPh sb="2" eb="3">
      <t>ゲツ</t>
    </rPh>
    <phoneticPr fontId="9"/>
  </si>
  <si>
    <t>９ヶ月</t>
    <rPh sb="2" eb="3">
      <t>ゲツ</t>
    </rPh>
    <phoneticPr fontId="9"/>
  </si>
  <si>
    <t>１０ヶ月</t>
    <rPh sb="3" eb="4">
      <t>ゲツ</t>
    </rPh>
    <phoneticPr fontId="9"/>
  </si>
  <si>
    <t>１１ヶ月</t>
    <rPh sb="3" eb="4">
      <t>ゲツ</t>
    </rPh>
    <phoneticPr fontId="9"/>
  </si>
  <si>
    <t>１２ヶ月</t>
    <rPh sb="3" eb="4">
      <t>ゲツ</t>
    </rPh>
    <phoneticPr fontId="9"/>
  </si>
  <si>
    <t>１年６ヶ月</t>
    <rPh sb="1" eb="2">
      <t>ネン</t>
    </rPh>
    <rPh sb="4" eb="5">
      <t>ゲツ</t>
    </rPh>
    <phoneticPr fontId="9"/>
  </si>
  <si>
    <t>２年</t>
    <rPh sb="1" eb="2">
      <t>ネン</t>
    </rPh>
    <phoneticPr fontId="9"/>
  </si>
  <si>
    <t>２年６ヶ月</t>
    <rPh sb="1" eb="2">
      <t>ネン</t>
    </rPh>
    <rPh sb="4" eb="5">
      <t>ゲツ</t>
    </rPh>
    <phoneticPr fontId="9"/>
  </si>
  <si>
    <t>３年</t>
    <rPh sb="1" eb="2">
      <t>ネン</t>
    </rPh>
    <phoneticPr fontId="9"/>
  </si>
  <si>
    <t>３年６ヶ月</t>
    <rPh sb="1" eb="2">
      <t>ネン</t>
    </rPh>
    <rPh sb="4" eb="5">
      <t>ゲツ</t>
    </rPh>
    <phoneticPr fontId="9"/>
  </si>
  <si>
    <t>４年</t>
    <rPh sb="1" eb="2">
      <t>ネン</t>
    </rPh>
    <phoneticPr fontId="9"/>
  </si>
  <si>
    <t>４年６ヶ月</t>
    <rPh sb="1" eb="2">
      <t>ネン</t>
    </rPh>
    <rPh sb="4" eb="5">
      <t>ゲツ</t>
    </rPh>
    <phoneticPr fontId="9"/>
  </si>
  <si>
    <t>５年</t>
    <rPh sb="1" eb="2">
      <t>ネン</t>
    </rPh>
    <phoneticPr fontId="9"/>
  </si>
  <si>
    <t>５年６ヶ月</t>
    <rPh sb="1" eb="2">
      <t>ネン</t>
    </rPh>
    <rPh sb="4" eb="5">
      <t>ゲツ</t>
    </rPh>
    <phoneticPr fontId="9"/>
  </si>
  <si>
    <t>６年</t>
    <rPh sb="1" eb="2">
      <t>ネン</t>
    </rPh>
    <phoneticPr fontId="9"/>
  </si>
  <si>
    <t>６年６ヶ月</t>
    <rPh sb="1" eb="2">
      <t>ネン</t>
    </rPh>
    <rPh sb="4" eb="5">
      <t>ゲツ</t>
    </rPh>
    <phoneticPr fontId="9"/>
  </si>
  <si>
    <t>７年</t>
    <rPh sb="1" eb="2">
      <t>ネン</t>
    </rPh>
    <phoneticPr fontId="9"/>
  </si>
  <si>
    <t>７年６ヶ月</t>
    <rPh sb="1" eb="2">
      <t>ネン</t>
    </rPh>
    <rPh sb="4" eb="5">
      <t>ゲツ</t>
    </rPh>
    <phoneticPr fontId="9"/>
  </si>
  <si>
    <t>８年</t>
    <rPh sb="1" eb="2">
      <t>ネン</t>
    </rPh>
    <phoneticPr fontId="9"/>
  </si>
  <si>
    <t>８年６ヶ月</t>
    <rPh sb="1" eb="2">
      <t>ネン</t>
    </rPh>
    <rPh sb="4" eb="5">
      <t>ゲツ</t>
    </rPh>
    <phoneticPr fontId="9"/>
  </si>
  <si>
    <t>９年</t>
    <rPh sb="1" eb="2">
      <t>ネン</t>
    </rPh>
    <phoneticPr fontId="9"/>
  </si>
  <si>
    <t>９年６ヶ月</t>
    <rPh sb="1" eb="2">
      <t>ネン</t>
    </rPh>
    <rPh sb="4" eb="5">
      <t>ゲツ</t>
    </rPh>
    <phoneticPr fontId="9"/>
  </si>
  <si>
    <t>１０年</t>
    <rPh sb="2" eb="3">
      <t>ネン</t>
    </rPh>
    <phoneticPr fontId="9"/>
  </si>
  <si>
    <t>＜　算　出　結　果　＞</t>
    <rPh sb="2" eb="3">
      <t>ザン</t>
    </rPh>
    <rPh sb="4" eb="5">
      <t>デ</t>
    </rPh>
    <rPh sb="6" eb="7">
      <t>ムスブ</t>
    </rPh>
    <rPh sb="8" eb="9">
      <t>ハタシ</t>
    </rPh>
    <phoneticPr fontId="9"/>
  </si>
  <si>
    <t>2.入力箇所 (入力箇所は黄色くﾏｰｶｰしている部分)</t>
    <rPh sb="2" eb="4">
      <t>ニュウリョク</t>
    </rPh>
    <rPh sb="4" eb="6">
      <t>カショ</t>
    </rPh>
    <rPh sb="8" eb="10">
      <t>ニュウリョク</t>
    </rPh>
    <rPh sb="10" eb="12">
      <t>カショ</t>
    </rPh>
    <rPh sb="13" eb="15">
      <t>キイロ</t>
    </rPh>
    <rPh sb="24" eb="26">
      <t>ブブン</t>
    </rPh>
    <phoneticPr fontId="9"/>
  </si>
  <si>
    <t>　　 　・当該期間の前後の年度における市場ﾚｰﾄ(2年6ヶ月であれば2年と3年)の単純平均(2年6ヶ月のﾚｰﾄ=(2年ﾚｰﾄ+3年ﾚｰﾄ)/2)</t>
    <rPh sb="5" eb="7">
      <t>トウガイ</t>
    </rPh>
    <rPh sb="7" eb="9">
      <t>キカン</t>
    </rPh>
    <rPh sb="10" eb="12">
      <t>ゼンゴ</t>
    </rPh>
    <rPh sb="13" eb="15">
      <t>ネンド</t>
    </rPh>
    <rPh sb="19" eb="21">
      <t>シジョウ</t>
    </rPh>
    <rPh sb="26" eb="27">
      <t>ネン</t>
    </rPh>
    <rPh sb="29" eb="30">
      <t>ゲツ</t>
    </rPh>
    <rPh sb="35" eb="36">
      <t>ネン</t>
    </rPh>
    <rPh sb="38" eb="39">
      <t>ネン</t>
    </rPh>
    <rPh sb="41" eb="43">
      <t>タンジュン</t>
    </rPh>
    <rPh sb="43" eb="45">
      <t>ヘイキン</t>
    </rPh>
    <rPh sb="47" eb="48">
      <t>ネン</t>
    </rPh>
    <rPh sb="50" eb="51">
      <t>ゲツ</t>
    </rPh>
    <rPh sb="58" eb="59">
      <t>ネン</t>
    </rPh>
    <rPh sb="64" eb="65">
      <t>ネン</t>
    </rPh>
    <phoneticPr fontId="9"/>
  </si>
  <si>
    <t>　　 　　DF = 1/(1＋市場ﾚｰﾄ×譲渡後日数/365日)</t>
    <rPh sb="15" eb="17">
      <t>シジョウ</t>
    </rPh>
    <rPh sb="21" eb="23">
      <t>ジョウト</t>
    </rPh>
    <rPh sb="23" eb="24">
      <t>ゴ</t>
    </rPh>
    <rPh sb="24" eb="26">
      <t>ニッスウ</t>
    </rPh>
    <rPh sb="30" eb="31">
      <t>ニチ</t>
    </rPh>
    <phoneticPr fontId="9"/>
  </si>
  <si>
    <t>→　(元本＋元本×市場ﾚｰﾄ×譲渡後日数/365日)×DF＝元本  の算式からDFを求める形に変えたもの。</t>
    <rPh sb="3" eb="5">
      <t>ガンポン</t>
    </rPh>
    <rPh sb="6" eb="8">
      <t>ガンポン</t>
    </rPh>
    <rPh sb="9" eb="11">
      <t>シジョウ</t>
    </rPh>
    <rPh sb="15" eb="17">
      <t>ジョウト</t>
    </rPh>
    <rPh sb="17" eb="18">
      <t>ゴ</t>
    </rPh>
    <rPh sb="18" eb="20">
      <t>ニッスウ</t>
    </rPh>
    <rPh sb="24" eb="25">
      <t>ニチ</t>
    </rPh>
    <rPh sb="30" eb="32">
      <t>ガンポン</t>
    </rPh>
    <rPh sb="35" eb="37">
      <t>サンシキ</t>
    </rPh>
    <rPh sb="42" eb="43">
      <t>モト</t>
    </rPh>
    <rPh sb="45" eb="46">
      <t>カタチ</t>
    </rPh>
    <rPh sb="47" eb="48">
      <t>カ</t>
    </rPh>
    <phoneticPr fontId="9"/>
  </si>
  <si>
    <t>　　すなわち、所与の市場ﾚｰﾄに基づき計算した元利合計をﾃﾞｨｽｶｳﾝﾄしたものが元本に等しくなるようなﾃﾞｨｽｶｳﾝﾄﾌｧｸﾀｰ</t>
    <rPh sb="7" eb="9">
      <t>ショヨ</t>
    </rPh>
    <rPh sb="10" eb="12">
      <t>シジョウ</t>
    </rPh>
    <rPh sb="16" eb="17">
      <t>モト</t>
    </rPh>
    <rPh sb="19" eb="21">
      <t>ケイサン</t>
    </rPh>
    <rPh sb="41" eb="43">
      <t>ガンポン</t>
    </rPh>
    <rPh sb="44" eb="45">
      <t>ヒト</t>
    </rPh>
    <phoneticPr fontId="9"/>
  </si>
  <si>
    <t>　　　　&lt;譲渡1年6ヶ月後のDFの算出方法&gt;</t>
    <rPh sb="5" eb="7">
      <t>ジョウト</t>
    </rPh>
    <rPh sb="8" eb="9">
      <t>ネン</t>
    </rPh>
    <rPh sb="11" eb="12">
      <t>ゲツ</t>
    </rPh>
    <rPh sb="12" eb="13">
      <t>ゴ</t>
    </rPh>
    <rPh sb="17" eb="19">
      <t>サンシュツ</t>
    </rPh>
    <rPh sb="19" eb="21">
      <t>ホウホウ</t>
    </rPh>
    <phoneticPr fontId="9"/>
  </si>
  <si>
    <t>　　　　　　DF(0.5) : 6ヶ月後のDF   DF(1.0) : 1年後のDF   DF(1.5) : 1年6ヶ月後のDF</t>
    <rPh sb="18" eb="19">
      <t>ゲツ</t>
    </rPh>
    <rPh sb="19" eb="20">
      <t>ゴ</t>
    </rPh>
    <rPh sb="37" eb="38">
      <t>ネン</t>
    </rPh>
    <rPh sb="38" eb="39">
      <t>ゴ</t>
    </rPh>
    <rPh sb="56" eb="57">
      <t>ネン</t>
    </rPh>
    <rPh sb="59" eb="60">
      <t>ゲツ</t>
    </rPh>
    <rPh sb="60" eb="61">
      <t>ゴ</t>
    </rPh>
    <phoneticPr fontId="9"/>
  </si>
  <si>
    <t>　　→　 (元本×r(1.5)×N(0.5)/365)×DF(0.5)</t>
    <rPh sb="6" eb="8">
      <t>ガンポン</t>
    </rPh>
    <phoneticPr fontId="9"/>
  </si>
  <si>
    <t>　　　 ＋(元本×r(1.5)×N(1.0)/365)×DF(1.0)</t>
    <rPh sb="6" eb="8">
      <t>ガンポン</t>
    </rPh>
    <phoneticPr fontId="9"/>
  </si>
  <si>
    <t xml:space="preserve">       ＋(元本×r(1.5)×N(1.5)/365)×DF(1.5)</t>
    <rPh sb="9" eb="11">
      <t>ガンポン</t>
    </rPh>
    <phoneticPr fontId="9"/>
  </si>
  <si>
    <t xml:space="preserve">       ＋元本×DF(1.5)</t>
    <rPh sb="8" eb="10">
      <t>ガンポン</t>
    </rPh>
    <phoneticPr fontId="9"/>
  </si>
  <si>
    <t>6ヶ月後に支払われる利息のﾃﾞｨｽｶｳﾝﾄ</t>
    <rPh sb="2" eb="3">
      <t>ゲツ</t>
    </rPh>
    <rPh sb="3" eb="4">
      <t>ゴ</t>
    </rPh>
    <rPh sb="5" eb="7">
      <t>シハラ</t>
    </rPh>
    <rPh sb="10" eb="12">
      <t>リソク</t>
    </rPh>
    <phoneticPr fontId="9"/>
  </si>
  <si>
    <t>+1年後に支払われる利息のﾃﾞｨｽｶｳﾝﾄ</t>
    <rPh sb="2" eb="3">
      <t>ネン</t>
    </rPh>
    <rPh sb="3" eb="4">
      <t>ゴ</t>
    </rPh>
    <rPh sb="5" eb="7">
      <t>シハラ</t>
    </rPh>
    <rPh sb="10" eb="12">
      <t>リソク</t>
    </rPh>
    <phoneticPr fontId="9"/>
  </si>
  <si>
    <t>+1年6ヶ月後に支払われる利息のﾃﾞｨｽｶｳﾝﾄ</t>
    <rPh sb="2" eb="3">
      <t>ネン</t>
    </rPh>
    <rPh sb="5" eb="6">
      <t>ゲツ</t>
    </rPh>
    <rPh sb="6" eb="7">
      <t>ゴ</t>
    </rPh>
    <rPh sb="8" eb="10">
      <t>シハラ</t>
    </rPh>
    <rPh sb="13" eb="15">
      <t>リソク</t>
    </rPh>
    <phoneticPr fontId="9"/>
  </si>
  <si>
    <t xml:space="preserve">       ＝元本</t>
    <rPh sb="8" eb="10">
      <t>ガンポン</t>
    </rPh>
    <phoneticPr fontId="9"/>
  </si>
  <si>
    <t>=元本</t>
    <phoneticPr fontId="9"/>
  </si>
  <si>
    <t>→ 元本×(1＋割引ﾚｰﾄ/2)^(譲渡後日数/(365日/2))×DF＝元本  の算式からDFを求める形に変えたもの。</t>
    <rPh sb="2" eb="4">
      <t>ガンポン</t>
    </rPh>
    <rPh sb="8" eb="10">
      <t>ワリビキ</t>
    </rPh>
    <rPh sb="18" eb="20">
      <t>ジョウト</t>
    </rPh>
    <rPh sb="20" eb="21">
      <t>ゴ</t>
    </rPh>
    <rPh sb="21" eb="23">
      <t>ニッスウ</t>
    </rPh>
    <rPh sb="28" eb="29">
      <t>ニチ</t>
    </rPh>
    <rPh sb="37" eb="39">
      <t>ガンポン</t>
    </rPh>
    <rPh sb="42" eb="44">
      <t>サンシキ</t>
    </rPh>
    <rPh sb="49" eb="50">
      <t>モト</t>
    </rPh>
    <rPh sb="52" eb="53">
      <t>カタチ</t>
    </rPh>
    <rPh sb="54" eb="55">
      <t>カ</t>
    </rPh>
    <phoneticPr fontId="9"/>
  </si>
  <si>
    <t>ｽﾌﾟﾚｯﾄﾞ差</t>
    <phoneticPr fontId="9"/>
  </si>
  <si>
    <t>　　・譲渡日から当該支払日までの期間のｾﾞﾛｸｰﾎﾟﾝﾚｰﾄは、ｼｰﾄ「ｾﾞﾛｸｰﾎﾟﾝﾚｰﾄ」にて算出された当該期間の前後に該当する期間の</t>
    <rPh sb="3" eb="5">
      <t>ジョウト</t>
    </rPh>
    <rPh sb="5" eb="6">
      <t>ビ</t>
    </rPh>
    <rPh sb="8" eb="10">
      <t>トウガイ</t>
    </rPh>
    <rPh sb="10" eb="13">
      <t>シハライビ</t>
    </rPh>
    <rPh sb="16" eb="18">
      <t>キカン</t>
    </rPh>
    <rPh sb="50" eb="52">
      <t>サンシュツ</t>
    </rPh>
    <rPh sb="55" eb="57">
      <t>トウガイ</t>
    </rPh>
    <rPh sb="57" eb="59">
      <t>キカン</t>
    </rPh>
    <rPh sb="60" eb="62">
      <t>ゼンゴ</t>
    </rPh>
    <rPh sb="63" eb="65">
      <t>ガイトウ</t>
    </rPh>
    <rPh sb="67" eb="69">
      <t>キカン</t>
    </rPh>
    <phoneticPr fontId="9"/>
  </si>
  <si>
    <t>　　 ｾﾞﾛｸｰﾎﾟﾝﾚｰﾄを日数按分して算出。</t>
    <rPh sb="15" eb="17">
      <t>ニッスウ</t>
    </rPh>
    <rPh sb="17" eb="19">
      <t>アンブン</t>
    </rPh>
    <rPh sb="21" eb="23">
      <t>サンシュツ</t>
    </rPh>
    <phoneticPr fontId="9"/>
  </si>
  <si>
    <t>②ｾﾞﾛｸｰﾎﾟﾝﾚｰﾄ算出にあたり、市場で公示されていない金利期間(2年超の半年毎の期間)については、直線補完により算出。</t>
    <rPh sb="12" eb="14">
      <t>サンシュツ</t>
    </rPh>
    <rPh sb="19" eb="21">
      <t>シジョウ</t>
    </rPh>
    <rPh sb="22" eb="24">
      <t>コウジ</t>
    </rPh>
    <rPh sb="30" eb="32">
      <t>キンリ</t>
    </rPh>
    <rPh sb="32" eb="34">
      <t>キカン</t>
    </rPh>
    <rPh sb="36" eb="37">
      <t>ネン</t>
    </rPh>
    <rPh sb="37" eb="38">
      <t>チョウ</t>
    </rPh>
    <rPh sb="39" eb="41">
      <t>ゴトノ</t>
    </rPh>
    <rPh sb="41" eb="43">
      <t>キカン</t>
    </rPh>
    <rPh sb="43" eb="44">
      <t>）</t>
    </rPh>
    <rPh sb="44" eb="45">
      <t>）</t>
    </rPh>
    <rPh sb="52" eb="54">
      <t>チョクセン</t>
    </rPh>
    <rPh sb="54" eb="56">
      <t>ホカン</t>
    </rPh>
    <rPh sb="59" eb="61">
      <t>サンシュツ</t>
    </rPh>
    <phoneticPr fontId="9"/>
  </si>
  <si>
    <t>①「応当日」(譲渡日を含む)、「譲渡後期間に対応した市場ﾚｰﾄ」を入力。また、「入力する市場ﾚｰﾄのﾍﾞｰｽ」は選択。</t>
    <rPh sb="2" eb="3">
      <t>オウ</t>
    </rPh>
    <rPh sb="3" eb="4">
      <t>トウ</t>
    </rPh>
    <rPh sb="4" eb="5">
      <t>ビ</t>
    </rPh>
    <rPh sb="7" eb="9">
      <t>ジョウト</t>
    </rPh>
    <rPh sb="9" eb="10">
      <t>ビ</t>
    </rPh>
    <rPh sb="11" eb="12">
      <t>フク</t>
    </rPh>
    <rPh sb="16" eb="18">
      <t>ジョウト</t>
    </rPh>
    <rPh sb="18" eb="19">
      <t>ゴ</t>
    </rPh>
    <rPh sb="19" eb="21">
      <t>キカン</t>
    </rPh>
    <rPh sb="22" eb="24">
      <t>タイオウ</t>
    </rPh>
    <rPh sb="26" eb="28">
      <t>シジョウ</t>
    </rPh>
    <rPh sb="33" eb="35">
      <t>ニュウリョク</t>
    </rPh>
    <rPh sb="40" eb="42">
      <t>ニュウリョク</t>
    </rPh>
    <rPh sb="44" eb="46">
      <t>シジョウ</t>
    </rPh>
    <rPh sb="56" eb="58">
      <t>センタク</t>
    </rPh>
    <phoneticPr fontId="9"/>
  </si>
  <si>
    <t>③市場ﾚｰﾄはLiborまたはTiborﾍﾞｰｽで入力。</t>
    <rPh sb="1" eb="3">
      <t>シジョウ</t>
    </rPh>
    <rPh sb="25" eb="27">
      <t>ニュウリョク</t>
    </rPh>
    <phoneticPr fontId="9"/>
  </si>
  <si>
    <t>　　　　　  r(1.5)   : 1年6ヶ月後の市場ﾚｰﾄ(ｽﾜｯﾌﾟﾚｰﾄ)</t>
    <rPh sb="19" eb="20">
      <t>ネン</t>
    </rPh>
    <rPh sb="22" eb="23">
      <t>ゲツ</t>
    </rPh>
    <rPh sb="23" eb="24">
      <t>ゴ</t>
    </rPh>
    <rPh sb="25" eb="27">
      <t>シジョウ</t>
    </rPh>
    <phoneticPr fontId="9"/>
  </si>
  <si>
    <t>（元本＋半年ﾍﾞｰｽの利息）の半年複利による元利合計</t>
    <rPh sb="1" eb="3">
      <t>ガンポン</t>
    </rPh>
    <rPh sb="4" eb="6">
      <t>ハントシ</t>
    </rPh>
    <rPh sb="11" eb="13">
      <t>リソク</t>
    </rPh>
    <rPh sb="15" eb="17">
      <t>ハントシ</t>
    </rPh>
    <rPh sb="17" eb="19">
      <t>フクリ</t>
    </rPh>
    <rPh sb="22" eb="24">
      <t>ガンリ</t>
    </rPh>
    <rPh sb="24" eb="26">
      <t>ゴウケイ</t>
    </rPh>
    <phoneticPr fontId="9"/>
  </si>
  <si>
    <t>　　・譲渡後のｷｬｯｼｭﾌﾛｰ全体を投資家ｽﾌﾟﾚｯﾄﾞを含めた割引ﾚｰﾄで割り引いて譲渡価格または受渡金額を算出する。</t>
    <rPh sb="3" eb="5">
      <t>ジョウト</t>
    </rPh>
    <rPh sb="5" eb="6">
      <t>ゴ</t>
    </rPh>
    <rPh sb="15" eb="17">
      <t>ゼンタイ</t>
    </rPh>
    <rPh sb="18" eb="20">
      <t>トウシ</t>
    </rPh>
    <rPh sb="20" eb="21">
      <t>カ</t>
    </rPh>
    <rPh sb="29" eb="30">
      <t>フク</t>
    </rPh>
    <rPh sb="32" eb="34">
      <t>ワリビキ</t>
    </rPh>
    <rPh sb="38" eb="39">
      <t>ワ</t>
    </rPh>
    <rPh sb="40" eb="41">
      <t>ビ</t>
    </rPh>
    <rPh sb="43" eb="45">
      <t>ジョウト</t>
    </rPh>
    <rPh sb="45" eb="47">
      <t>カカク</t>
    </rPh>
    <rPh sb="50" eb="52">
      <t>ウケワタシ</t>
    </rPh>
    <rPh sb="52" eb="54">
      <t>キンガク</t>
    </rPh>
    <rPh sb="55" eb="57">
      <t>サンシュツ</t>
    </rPh>
    <phoneticPr fontId="9"/>
  </si>
  <si>
    <t xml:space="preserve">       ・譲渡元本に対する投資家のｽﾌﾟﾚｯﾄﾞを入力。</t>
    <rPh sb="8" eb="10">
      <t>ジョウト</t>
    </rPh>
    <rPh sb="10" eb="12">
      <t>ガンポン</t>
    </rPh>
    <rPh sb="13" eb="14">
      <t>タイ</t>
    </rPh>
    <rPh sb="16" eb="18">
      <t>トウシ</t>
    </rPh>
    <rPh sb="18" eb="19">
      <t>カ</t>
    </rPh>
    <rPh sb="28" eb="30">
      <t>ニュウリョク</t>
    </rPh>
    <phoneticPr fontId="16"/>
  </si>
  <si>
    <t>　　　 ・原債権のｽﾌﾟﾚｯﾄﾞが360日(365日)ﾍﾞｰｽであれば360日(365日)ﾍﾞｰｽで入力。</t>
    <rPh sb="5" eb="6">
      <t>ゲン</t>
    </rPh>
    <rPh sb="6" eb="8">
      <t>サイケン</t>
    </rPh>
    <rPh sb="20" eb="21">
      <t>ニチ</t>
    </rPh>
    <rPh sb="25" eb="26">
      <t>ニチ</t>
    </rPh>
    <rPh sb="38" eb="39">
      <t>ニチ</t>
    </rPh>
    <rPh sb="43" eb="44">
      <t>ニチ</t>
    </rPh>
    <rPh sb="50" eb="52">
      <t>ニュウリョク</t>
    </rPh>
    <phoneticPr fontId="9"/>
  </si>
  <si>
    <t xml:space="preserve">       ・原債権の利息計算が両端の場合で、次回利払日が原債権の初回利払日である場合のみ「両端」を選択。</t>
    <rPh sb="8" eb="9">
      <t>ゲン</t>
    </rPh>
    <rPh sb="9" eb="11">
      <t>サイケン</t>
    </rPh>
    <rPh sb="12" eb="14">
      <t>リソク</t>
    </rPh>
    <rPh sb="14" eb="16">
      <t>ケイサン</t>
    </rPh>
    <rPh sb="17" eb="19">
      <t>リョウハシ</t>
    </rPh>
    <rPh sb="20" eb="22">
      <t>バアイ</t>
    </rPh>
    <rPh sb="24" eb="26">
      <t>ジカイ</t>
    </rPh>
    <rPh sb="26" eb="28">
      <t>リバライ</t>
    </rPh>
    <rPh sb="28" eb="29">
      <t>ビ</t>
    </rPh>
    <rPh sb="30" eb="31">
      <t>ゲン</t>
    </rPh>
    <rPh sb="31" eb="33">
      <t>サイケン</t>
    </rPh>
    <rPh sb="34" eb="36">
      <t>ショカイ</t>
    </rPh>
    <rPh sb="36" eb="38">
      <t>リバライ</t>
    </rPh>
    <rPh sb="38" eb="39">
      <t>ビ</t>
    </rPh>
    <rPh sb="42" eb="44">
      <t>バアイ</t>
    </rPh>
    <rPh sb="47" eb="48">
      <t>リョウ</t>
    </rPh>
    <rPh sb="48" eb="49">
      <t>ハシ</t>
    </rPh>
    <rPh sb="51" eb="53">
      <t>センタク</t>
    </rPh>
    <phoneticPr fontId="16"/>
  </si>
  <si>
    <t>　　　　上記以外の場合には「片端」を選択する。</t>
    <rPh sb="4" eb="6">
      <t>ジョウキ</t>
    </rPh>
    <rPh sb="6" eb="8">
      <t>イガイ</t>
    </rPh>
    <rPh sb="9" eb="11">
      <t>バアイ</t>
    </rPh>
    <rPh sb="14" eb="16">
      <t>カタハシ</t>
    </rPh>
    <rPh sb="18" eb="20">
      <t>センタク</t>
    </rPh>
    <phoneticPr fontId="16"/>
  </si>
  <si>
    <t xml:space="preserve">       ・利息支払いが前払いの場合には「前払」を選択、後払いの場合には「後払」を選択する。</t>
    <rPh sb="8" eb="10">
      <t>リソク</t>
    </rPh>
    <rPh sb="10" eb="12">
      <t>シハラ</t>
    </rPh>
    <rPh sb="14" eb="16">
      <t>マエバラ</t>
    </rPh>
    <rPh sb="18" eb="20">
      <t>バアイ</t>
    </rPh>
    <rPh sb="23" eb="25">
      <t>マエバラ</t>
    </rPh>
    <rPh sb="27" eb="29">
      <t>センタク</t>
    </rPh>
    <rPh sb="30" eb="31">
      <t>アト</t>
    </rPh>
    <rPh sb="31" eb="32">
      <t>バラ</t>
    </rPh>
    <rPh sb="34" eb="36">
      <t>バアイ</t>
    </rPh>
    <rPh sb="39" eb="40">
      <t>アト</t>
    </rPh>
    <rPh sb="40" eb="41">
      <t>バラ</t>
    </rPh>
    <rPh sb="43" eb="45">
      <t>センタク</t>
    </rPh>
    <phoneticPr fontId="16"/>
  </si>
  <si>
    <t xml:space="preserve">       ・利息後払いの場合には、経過利息を算出し、利息前払いの場合には、未経過利息を算出して表示。</t>
    <rPh sb="8" eb="10">
      <t>リソク</t>
    </rPh>
    <rPh sb="10" eb="11">
      <t>アト</t>
    </rPh>
    <rPh sb="11" eb="12">
      <t>バラ</t>
    </rPh>
    <rPh sb="14" eb="16">
      <t>バアイ</t>
    </rPh>
    <rPh sb="19" eb="21">
      <t>ケイカ</t>
    </rPh>
    <rPh sb="21" eb="23">
      <t>リソク</t>
    </rPh>
    <rPh sb="24" eb="26">
      <t>サンシュツ</t>
    </rPh>
    <rPh sb="28" eb="30">
      <t>リソク</t>
    </rPh>
    <rPh sb="30" eb="32">
      <t>マエバラ</t>
    </rPh>
    <rPh sb="34" eb="36">
      <t>バアイ</t>
    </rPh>
    <rPh sb="39" eb="40">
      <t>ミ</t>
    </rPh>
    <rPh sb="40" eb="42">
      <t>ケイカ</t>
    </rPh>
    <rPh sb="42" eb="44">
      <t>リソク</t>
    </rPh>
    <rPh sb="45" eb="47">
      <t>サンシュツ</t>
    </rPh>
    <rPh sb="49" eb="51">
      <t>ヒョウジ</t>
    </rPh>
    <phoneticPr fontId="16"/>
  </si>
  <si>
    <t>　　 固定金利の場合：現在価値 = (将来ｷｬｯｼｭﾌﾛｰ×当該DF)の合計</t>
    <rPh sb="3" eb="5">
      <t>コテイ</t>
    </rPh>
    <rPh sb="5" eb="7">
      <t>キンリ</t>
    </rPh>
    <rPh sb="8" eb="10">
      <t>バアイ</t>
    </rPh>
    <rPh sb="11" eb="13">
      <t>ゲンザイ</t>
    </rPh>
    <rPh sb="13" eb="15">
      <t>カチ</t>
    </rPh>
    <rPh sb="19" eb="21">
      <t>ショウライ</t>
    </rPh>
    <rPh sb="30" eb="32">
      <t>トウガイ</t>
    </rPh>
    <rPh sb="36" eb="38">
      <t>ゴウケイ</t>
    </rPh>
    <phoneticPr fontId="9"/>
  </si>
  <si>
    <t>　　 変動金利の場合：現在価値 = (利息差額×当該DF)の合計</t>
    <rPh sb="3" eb="5">
      <t>ヘンドウ</t>
    </rPh>
    <rPh sb="5" eb="7">
      <t>キンリ</t>
    </rPh>
    <rPh sb="8" eb="10">
      <t>バアイ</t>
    </rPh>
    <rPh sb="11" eb="13">
      <t>ゲンザイ</t>
    </rPh>
    <rPh sb="13" eb="15">
      <t>カチ</t>
    </rPh>
    <rPh sb="19" eb="21">
      <t>リソク</t>
    </rPh>
    <rPh sb="21" eb="23">
      <t>サガク</t>
    </rPh>
    <rPh sb="24" eb="26">
      <t>トウガイ</t>
    </rPh>
    <rPh sb="30" eb="32">
      <t>ゴウケイ</t>
    </rPh>
    <phoneticPr fontId="9"/>
  </si>
  <si>
    <t>【シート名「譲渡価格(固定金利)」「譲渡価格(変動金利)」の内容説明】</t>
    <rPh sb="4" eb="5">
      <t>メイ</t>
    </rPh>
    <rPh sb="6" eb="8">
      <t>ジョウト</t>
    </rPh>
    <rPh sb="8" eb="10">
      <t>カカク</t>
    </rPh>
    <rPh sb="11" eb="13">
      <t>コテイ</t>
    </rPh>
    <rPh sb="13" eb="15">
      <t>キンリ</t>
    </rPh>
    <rPh sb="18" eb="20">
      <t>ジョウト</t>
    </rPh>
    <rPh sb="20" eb="22">
      <t>カカク</t>
    </rPh>
    <rPh sb="23" eb="25">
      <t>ヘンドウ</t>
    </rPh>
    <rPh sb="25" eb="27">
      <t>キンリ</t>
    </rPh>
    <rPh sb="30" eb="32">
      <t>ナイヨウ</t>
    </rPh>
    <rPh sb="32" eb="34">
      <t>セツメイ</t>
    </rPh>
    <phoneticPr fontId="9"/>
  </si>
  <si>
    <t>　　①入力された市場ﾚｰﾄがLiborﾍﾞｰｽの場合</t>
    <rPh sb="3" eb="5">
      <t>ニュウリョク</t>
    </rPh>
    <rPh sb="8" eb="10">
      <t>シジョウ</t>
    </rPh>
    <rPh sb="24" eb="26">
      <t>バアイ</t>
    </rPh>
    <phoneticPr fontId="9"/>
  </si>
  <si>
    <t>　　　 ・1年以内(12ヶ月まで)は入力された市場ﾚｰﾄを365日ﾍﾞｰｽ(入力された市場ﾚｰﾄ×365日/360日)に変換。</t>
    <rPh sb="6" eb="7">
      <t>ネン</t>
    </rPh>
    <rPh sb="7" eb="9">
      <t>イナイ</t>
    </rPh>
    <rPh sb="13" eb="14">
      <t>ゲツ</t>
    </rPh>
    <rPh sb="18" eb="20">
      <t>ニュウリョク</t>
    </rPh>
    <rPh sb="23" eb="25">
      <t>シジョウ</t>
    </rPh>
    <rPh sb="32" eb="33">
      <t>ニチ</t>
    </rPh>
    <rPh sb="38" eb="40">
      <t>ニュウリョク</t>
    </rPh>
    <rPh sb="43" eb="45">
      <t>シジョウ</t>
    </rPh>
    <rPh sb="52" eb="53">
      <t>ニチ</t>
    </rPh>
    <rPh sb="57" eb="58">
      <t>ニチ</t>
    </rPh>
    <rPh sb="60" eb="62">
      <t>ヘンカン</t>
    </rPh>
    <phoneticPr fontId="9"/>
  </si>
  <si>
    <t>　　　 ・1年超(1年6ヶ月以降)は入力された市場ﾚｰﾄと同一(2年6ヶ月、3年6ヶ月等の入力されない期間は除く)。</t>
    <rPh sb="6" eb="7">
      <t>ネン</t>
    </rPh>
    <rPh sb="7" eb="8">
      <t>チョウ</t>
    </rPh>
    <rPh sb="10" eb="11">
      <t>ネン</t>
    </rPh>
    <rPh sb="13" eb="14">
      <t>ゲツ</t>
    </rPh>
    <rPh sb="14" eb="16">
      <t>イコウ</t>
    </rPh>
    <rPh sb="18" eb="20">
      <t>ニュウリョク</t>
    </rPh>
    <rPh sb="23" eb="25">
      <t>シジョウ</t>
    </rPh>
    <rPh sb="29" eb="31">
      <t>ドウイツ</t>
    </rPh>
    <rPh sb="33" eb="34">
      <t>ネン</t>
    </rPh>
    <rPh sb="36" eb="37">
      <t>ゲツ</t>
    </rPh>
    <rPh sb="39" eb="40">
      <t>ネン</t>
    </rPh>
    <rPh sb="42" eb="43">
      <t>ゲツ</t>
    </rPh>
    <rPh sb="43" eb="44">
      <t>トウ</t>
    </rPh>
    <rPh sb="45" eb="47">
      <t>ニュウリョク</t>
    </rPh>
    <rPh sb="51" eb="53">
      <t>キカン</t>
    </rPh>
    <rPh sb="54" eb="55">
      <t>ノゾ</t>
    </rPh>
    <phoneticPr fontId="9"/>
  </si>
  <si>
    <t>　　②入力された市場ﾚｰﾄがTiborﾍﾞｰｽの場合</t>
    <rPh sb="3" eb="5">
      <t>ニュウリョク</t>
    </rPh>
    <rPh sb="8" eb="10">
      <t>シジョウ</t>
    </rPh>
    <rPh sb="24" eb="26">
      <t>バアイ</t>
    </rPh>
    <phoneticPr fontId="9"/>
  </si>
  <si>
    <t>　　　 ・1年以内(12ヶ月まで)は入力された市場ﾚｰﾄと同一。</t>
    <rPh sb="6" eb="7">
      <t>ネン</t>
    </rPh>
    <rPh sb="7" eb="9">
      <t>イナイ</t>
    </rPh>
    <rPh sb="13" eb="14">
      <t>ゲツ</t>
    </rPh>
    <rPh sb="18" eb="20">
      <t>ニュウリョク</t>
    </rPh>
    <rPh sb="23" eb="25">
      <t>シジョウ</t>
    </rPh>
    <rPh sb="29" eb="31">
      <t>ドウイツ</t>
    </rPh>
    <phoneticPr fontId="9"/>
  </si>
  <si>
    <t>　　　 ・1年超(1年6ヶ月以降)は入力された市場ﾚｰﾄにTibor/Liborｽﾌﾟﾚｯﾄﾞを加算(2年6ヶ月、3年6ヶ月等の入力されない期間は除く)。</t>
    <rPh sb="6" eb="7">
      <t>ネン</t>
    </rPh>
    <rPh sb="7" eb="8">
      <t>チョウ</t>
    </rPh>
    <rPh sb="10" eb="11">
      <t>ネン</t>
    </rPh>
    <rPh sb="13" eb="14">
      <t>ゲツ</t>
    </rPh>
    <rPh sb="14" eb="16">
      <t>イコウ</t>
    </rPh>
    <rPh sb="18" eb="20">
      <t>ニュウリョク</t>
    </rPh>
    <rPh sb="23" eb="25">
      <t>シジョウ</t>
    </rPh>
    <rPh sb="48" eb="50">
      <t>カサン</t>
    </rPh>
    <rPh sb="52" eb="53">
      <t>ネン</t>
    </rPh>
    <rPh sb="55" eb="56">
      <t>ゲツ</t>
    </rPh>
    <rPh sb="58" eb="59">
      <t>ネン</t>
    </rPh>
    <rPh sb="61" eb="62">
      <t>ゲツ</t>
    </rPh>
    <rPh sb="62" eb="63">
      <t>トウ</t>
    </rPh>
    <rPh sb="64" eb="66">
      <t>ニュウリョク</t>
    </rPh>
    <rPh sb="70" eb="72">
      <t>キカン</t>
    </rPh>
    <rPh sb="73" eb="74">
      <t>ノゾ</t>
    </rPh>
    <phoneticPr fontId="9"/>
  </si>
  <si>
    <t>　　③入力されていないﾚｰﾄ(2年6ヶ月、3年6ヶ月等、2年超の半年毎のﾚｰﾄ)</t>
    <rPh sb="3" eb="5">
      <t>ニュウリョク</t>
    </rPh>
    <rPh sb="16" eb="17">
      <t>ネン</t>
    </rPh>
    <rPh sb="19" eb="20">
      <t>ゲツ</t>
    </rPh>
    <rPh sb="22" eb="23">
      <t>ネン</t>
    </rPh>
    <rPh sb="25" eb="26">
      <t>ゲツ</t>
    </rPh>
    <rPh sb="26" eb="27">
      <t>トウ</t>
    </rPh>
    <rPh sb="29" eb="30">
      <t>ネン</t>
    </rPh>
    <rPh sb="30" eb="31">
      <t>チョウ</t>
    </rPh>
    <rPh sb="32" eb="34">
      <t>ハントシ</t>
    </rPh>
    <rPh sb="34" eb="35">
      <t>ゴト</t>
    </rPh>
    <phoneticPr fontId="9"/>
  </si>
  <si>
    <t>(2)ＤＦ(ﾃﾞｨｽｶｳﾝﾄﾌｧｸﾀｰ)</t>
    <phoneticPr fontId="9"/>
  </si>
  <si>
    <t xml:space="preserve">　　　　　　N(0.5)  : 6ヶ月後に支払われる利息を計算する際の利息計算日数(譲渡日から6ヶ月後までの半年間の日数) </t>
    <rPh sb="18" eb="19">
      <t>ゲツ</t>
    </rPh>
    <rPh sb="19" eb="20">
      <t>ゴ</t>
    </rPh>
    <rPh sb="21" eb="23">
      <t>シハラ</t>
    </rPh>
    <rPh sb="26" eb="28">
      <t>リソク</t>
    </rPh>
    <rPh sb="29" eb="31">
      <t>ケイサン</t>
    </rPh>
    <rPh sb="33" eb="34">
      <t>サイ</t>
    </rPh>
    <rPh sb="35" eb="37">
      <t>リソク</t>
    </rPh>
    <rPh sb="37" eb="39">
      <t>ケイサン</t>
    </rPh>
    <rPh sb="39" eb="41">
      <t>ニッスウ</t>
    </rPh>
    <rPh sb="42" eb="44">
      <t>ジョウト</t>
    </rPh>
    <rPh sb="44" eb="45">
      <t>ビ</t>
    </rPh>
    <rPh sb="49" eb="50">
      <t>ゲツ</t>
    </rPh>
    <rPh sb="50" eb="51">
      <t>ゴ</t>
    </rPh>
    <rPh sb="54" eb="57">
      <t>ハントシカン</t>
    </rPh>
    <rPh sb="58" eb="60">
      <t>ニッスウ</t>
    </rPh>
    <phoneticPr fontId="9"/>
  </si>
  <si>
    <t>　　　　　　N(1.0)  : 1年後に支払われる利息を計算する際の利息計算日数(6ヶ月後から1年後までの半年間の日数)</t>
    <rPh sb="17" eb="18">
      <t>ネン</t>
    </rPh>
    <rPh sb="18" eb="19">
      <t>ゴ</t>
    </rPh>
    <rPh sb="20" eb="22">
      <t>シハラ</t>
    </rPh>
    <rPh sb="25" eb="27">
      <t>リソク</t>
    </rPh>
    <rPh sb="28" eb="30">
      <t>ケイサン</t>
    </rPh>
    <rPh sb="32" eb="33">
      <t>サイ</t>
    </rPh>
    <rPh sb="34" eb="36">
      <t>リソク</t>
    </rPh>
    <rPh sb="36" eb="38">
      <t>ケイサン</t>
    </rPh>
    <rPh sb="38" eb="40">
      <t>ニッスウ</t>
    </rPh>
    <rPh sb="43" eb="44">
      <t>ゲツ</t>
    </rPh>
    <rPh sb="44" eb="45">
      <t>ゴ</t>
    </rPh>
    <rPh sb="48" eb="49">
      <t>ネン</t>
    </rPh>
    <rPh sb="49" eb="50">
      <t>ゴ</t>
    </rPh>
    <rPh sb="53" eb="56">
      <t>ハントシカン</t>
    </rPh>
    <rPh sb="57" eb="59">
      <t>ニッスウ</t>
    </rPh>
    <phoneticPr fontId="9"/>
  </si>
  <si>
    <t>　　　　　　N(1.5)  : 1年6ヶ月後に支払われる利息を計算する際の利息計算日数(1年後から1年6ヶ月後までの半年間の日数)</t>
    <rPh sb="17" eb="18">
      <t>ネン</t>
    </rPh>
    <rPh sb="20" eb="21">
      <t>ゲツ</t>
    </rPh>
    <rPh sb="21" eb="22">
      <t>ゴ</t>
    </rPh>
    <rPh sb="23" eb="25">
      <t>シハラ</t>
    </rPh>
    <rPh sb="28" eb="30">
      <t>リソク</t>
    </rPh>
    <rPh sb="31" eb="33">
      <t>ケイサン</t>
    </rPh>
    <rPh sb="35" eb="36">
      <t>サイ</t>
    </rPh>
    <rPh sb="37" eb="39">
      <t>リソク</t>
    </rPh>
    <rPh sb="39" eb="41">
      <t>ケイサン</t>
    </rPh>
    <rPh sb="41" eb="43">
      <t>ニッスウ</t>
    </rPh>
    <rPh sb="45" eb="46">
      <t>ネン</t>
    </rPh>
    <rPh sb="46" eb="47">
      <t>ゴ</t>
    </rPh>
    <rPh sb="50" eb="51">
      <t>ネン</t>
    </rPh>
    <rPh sb="53" eb="54">
      <t>ゲツ</t>
    </rPh>
    <rPh sb="54" eb="55">
      <t>ゴ</t>
    </rPh>
    <rPh sb="58" eb="61">
      <t>ハントシカン</t>
    </rPh>
    <rPh sb="62" eb="64">
      <t>ニッスウ</t>
    </rPh>
    <phoneticPr fontId="9"/>
  </si>
  <si>
    <t>DF(1.5) = (1- r(1.5)×(N(0.5)×DF(0.5) ＋N(1.0)×DF(1.0))/365) / (1＋r(1.5)×N(1.5)/365)</t>
    <phoneticPr fontId="9"/>
  </si>
  <si>
    <t>(3)ゼロクーポンレート</t>
    <phoneticPr fontId="9"/>
  </si>
  <si>
    <t xml:space="preserve">   ①1年以内はｾﾞﾛｸｰﾎﾟﾝﾚｰﾄ = 市場ﾚｰﾄ(365日ﾍﾞｰｽ)とする。</t>
    <rPh sb="5" eb="6">
      <t>ネン</t>
    </rPh>
    <rPh sb="6" eb="8">
      <t>イナイ</t>
    </rPh>
    <rPh sb="23" eb="25">
      <t>シジョウ</t>
    </rPh>
    <rPh sb="32" eb="33">
      <t>ニチ</t>
    </rPh>
    <phoneticPr fontId="9"/>
  </si>
  <si>
    <t xml:space="preserve"> 　②1年超は下記算式にて算出する。</t>
    <rPh sb="4" eb="5">
      <t>ネン</t>
    </rPh>
    <rPh sb="5" eb="6">
      <t>チョウ</t>
    </rPh>
    <rPh sb="7" eb="9">
      <t>カキ</t>
    </rPh>
    <rPh sb="9" eb="11">
      <t>サンシキ</t>
    </rPh>
    <rPh sb="13" eb="15">
      <t>サンシュツ</t>
    </rPh>
    <phoneticPr fontId="9"/>
  </si>
  <si>
    <t>　　×DF(t)</t>
    <phoneticPr fontId="9"/>
  </si>
  <si>
    <t>×ﾃﾞｨｽｶｳﾝﾄﾌｧｸﾀｰ</t>
    <phoneticPr fontId="9"/>
  </si>
  <si>
    <t>　　の算式からr(t)を求める形に変えたもの。</t>
    <phoneticPr fontId="9"/>
  </si>
  <si>
    <r>
      <t xml:space="preserve">       ・固定金利、</t>
    </r>
    <r>
      <rPr>
        <sz val="11"/>
        <rFont val="ＭＳ Ｐゴシック"/>
        <family val="3"/>
        <charset val="128"/>
      </rPr>
      <t>かつ、経過利息を割り引かない場合：将来のｷｬｯｼｭﾌﾛｰの現在価値の合計</t>
    </r>
    <rPh sb="8" eb="10">
      <t>コテイ</t>
    </rPh>
    <rPh sb="10" eb="12">
      <t>キンリ</t>
    </rPh>
    <rPh sb="16" eb="18">
      <t>ケイカ</t>
    </rPh>
    <rPh sb="18" eb="20">
      <t>リソク</t>
    </rPh>
    <rPh sb="21" eb="22">
      <t>ワ</t>
    </rPh>
    <rPh sb="23" eb="24">
      <t>ビ</t>
    </rPh>
    <rPh sb="27" eb="29">
      <t>バアイ</t>
    </rPh>
    <rPh sb="30" eb="32">
      <t>ショウライ</t>
    </rPh>
    <rPh sb="42" eb="44">
      <t>ゲンザイ</t>
    </rPh>
    <rPh sb="44" eb="46">
      <t>カチ</t>
    </rPh>
    <rPh sb="47" eb="49">
      <t>ゴウケイ</t>
    </rPh>
    <phoneticPr fontId="16"/>
  </si>
  <si>
    <r>
      <t xml:space="preserve">       ・固定金利、</t>
    </r>
    <r>
      <rPr>
        <sz val="11"/>
        <rFont val="ＭＳ Ｐゴシック"/>
        <family val="3"/>
        <charset val="128"/>
      </rPr>
      <t>かつ、経過利息を割り引く場合　　　 ：将来のｷｬｯｼｭﾌﾛｰの現在価値の合計から経過利息を減算したもの</t>
    </r>
    <rPh sb="8" eb="10">
      <t>コテイ</t>
    </rPh>
    <rPh sb="10" eb="12">
      <t>キンリ</t>
    </rPh>
    <rPh sb="16" eb="18">
      <t>ケイカ</t>
    </rPh>
    <rPh sb="18" eb="20">
      <t>リソク</t>
    </rPh>
    <rPh sb="21" eb="22">
      <t>ワ</t>
    </rPh>
    <rPh sb="23" eb="24">
      <t>ビ</t>
    </rPh>
    <rPh sb="25" eb="27">
      <t>バアイ</t>
    </rPh>
    <rPh sb="32" eb="34">
      <t>ショウライ</t>
    </rPh>
    <rPh sb="44" eb="46">
      <t>ゲンザイ</t>
    </rPh>
    <rPh sb="46" eb="48">
      <t>カチ</t>
    </rPh>
    <rPh sb="49" eb="51">
      <t>ゴウケイ</t>
    </rPh>
    <rPh sb="53" eb="55">
      <t>ケイカ</t>
    </rPh>
    <rPh sb="55" eb="57">
      <t>リソク</t>
    </rPh>
    <rPh sb="58" eb="60">
      <t>ゲンサン</t>
    </rPh>
    <phoneticPr fontId="16"/>
  </si>
  <si>
    <r>
      <t xml:space="preserve">       ・変動金利、</t>
    </r>
    <r>
      <rPr>
        <sz val="11"/>
        <rFont val="ＭＳ Ｐゴシック"/>
        <family val="3"/>
        <charset val="128"/>
      </rPr>
      <t>かつ、経過利息を割り引かない場合：将来のｷｬｯｼｭﾌﾛｰの現在価値の合計に譲渡元本を加算したもの</t>
    </r>
    <rPh sb="8" eb="10">
      <t>ヘンドウ</t>
    </rPh>
    <rPh sb="10" eb="12">
      <t>キンリ</t>
    </rPh>
    <rPh sb="16" eb="18">
      <t>ケイカ</t>
    </rPh>
    <rPh sb="18" eb="20">
      <t>リソク</t>
    </rPh>
    <rPh sb="21" eb="22">
      <t>ワ</t>
    </rPh>
    <rPh sb="23" eb="24">
      <t>ビ</t>
    </rPh>
    <rPh sb="27" eb="29">
      <t>バアイ</t>
    </rPh>
    <rPh sb="30" eb="32">
      <t>ショウライ</t>
    </rPh>
    <rPh sb="42" eb="44">
      <t>ゲンザイ</t>
    </rPh>
    <rPh sb="44" eb="46">
      <t>カチ</t>
    </rPh>
    <rPh sb="47" eb="49">
      <t>ゴウケイ</t>
    </rPh>
    <rPh sb="50" eb="52">
      <t>ジョウト</t>
    </rPh>
    <rPh sb="52" eb="54">
      <t>ガンポン</t>
    </rPh>
    <rPh sb="55" eb="57">
      <t>カサン</t>
    </rPh>
    <phoneticPr fontId="16"/>
  </si>
  <si>
    <r>
      <t xml:space="preserve">       ・変動金利、</t>
    </r>
    <r>
      <rPr>
        <sz val="11"/>
        <rFont val="ＭＳ Ｐゴシック"/>
        <family val="3"/>
        <charset val="128"/>
      </rPr>
      <t>かつ、経過利息を割り引く場合　　　 ：将来のｷｬｯｼｭﾌﾛｰの現在価値の合計に譲渡元本を加算し経過利息を減算したもの</t>
    </r>
    <rPh sb="8" eb="10">
      <t>ヘンドウ</t>
    </rPh>
    <rPh sb="10" eb="12">
      <t>キンリ</t>
    </rPh>
    <rPh sb="16" eb="18">
      <t>ケイカ</t>
    </rPh>
    <rPh sb="18" eb="20">
      <t>リソク</t>
    </rPh>
    <rPh sb="21" eb="22">
      <t>ワ</t>
    </rPh>
    <rPh sb="23" eb="24">
      <t>ビ</t>
    </rPh>
    <rPh sb="25" eb="27">
      <t>バアイ</t>
    </rPh>
    <rPh sb="32" eb="34">
      <t>ショウライ</t>
    </rPh>
    <rPh sb="44" eb="46">
      <t>ゲンザイ</t>
    </rPh>
    <rPh sb="46" eb="48">
      <t>カチ</t>
    </rPh>
    <rPh sb="49" eb="51">
      <t>ゴウケイ</t>
    </rPh>
    <rPh sb="52" eb="54">
      <t>ジョウト</t>
    </rPh>
    <rPh sb="54" eb="56">
      <t>ガンポン</t>
    </rPh>
    <rPh sb="57" eb="59">
      <t>カサン</t>
    </rPh>
    <rPh sb="60" eb="62">
      <t>ケイカ</t>
    </rPh>
    <rPh sb="62" eb="64">
      <t>リソク</t>
    </rPh>
    <rPh sb="65" eb="67">
      <t>ゲンサン</t>
    </rPh>
    <phoneticPr fontId="16"/>
  </si>
  <si>
    <t xml:space="preserve">       ・固定金利、かつ、経過利息を割り引かない場合：将来のｷｬｯｼｭﾌﾛｰの現在価値の合計に経過利息を加算したもの</t>
    <rPh sb="8" eb="10">
      <t>コテイ</t>
    </rPh>
    <rPh sb="10" eb="12">
      <t>キンリ</t>
    </rPh>
    <rPh sb="16" eb="18">
      <t>ケイカ</t>
    </rPh>
    <rPh sb="18" eb="20">
      <t>リソク</t>
    </rPh>
    <rPh sb="21" eb="22">
      <t>ワ</t>
    </rPh>
    <rPh sb="23" eb="24">
      <t>ビ</t>
    </rPh>
    <rPh sb="27" eb="29">
      <t>バアイ</t>
    </rPh>
    <rPh sb="42" eb="44">
      <t>ゲンザイ</t>
    </rPh>
    <rPh sb="44" eb="46">
      <t>カチ</t>
    </rPh>
    <rPh sb="47" eb="49">
      <t>ゴウケイ</t>
    </rPh>
    <rPh sb="50" eb="52">
      <t>ケイカ</t>
    </rPh>
    <rPh sb="52" eb="54">
      <t>リソク</t>
    </rPh>
    <rPh sb="55" eb="57">
      <t>カサン</t>
    </rPh>
    <phoneticPr fontId="16"/>
  </si>
  <si>
    <t xml:space="preserve">       ・固定金利、かつ、経過利息を割り引く場合　　　 ：将来のｷｬｯｼｭﾌﾛｰの現在価値の合計</t>
    <rPh sb="8" eb="10">
      <t>コテイ</t>
    </rPh>
    <rPh sb="10" eb="12">
      <t>キンリ</t>
    </rPh>
    <rPh sb="16" eb="18">
      <t>ケイカ</t>
    </rPh>
    <rPh sb="18" eb="20">
      <t>リソク</t>
    </rPh>
    <rPh sb="21" eb="22">
      <t>ワ</t>
    </rPh>
    <rPh sb="23" eb="24">
      <t>ビ</t>
    </rPh>
    <rPh sb="25" eb="27">
      <t>バアイ</t>
    </rPh>
    <rPh sb="44" eb="46">
      <t>ゲンザイ</t>
    </rPh>
    <rPh sb="46" eb="48">
      <t>カチ</t>
    </rPh>
    <rPh sb="49" eb="51">
      <t>ゴウケイ</t>
    </rPh>
    <phoneticPr fontId="16"/>
  </si>
  <si>
    <t xml:space="preserve">       ・変動金利、かつ、経過利息を割り引かない場合：将来のｷｬｯｼｭﾌﾛｰの現在価値の合計に譲渡元本及び経過利息を加算したもの</t>
    <rPh sb="8" eb="10">
      <t>ヘンドウ</t>
    </rPh>
    <rPh sb="10" eb="12">
      <t>キンリ</t>
    </rPh>
    <rPh sb="16" eb="18">
      <t>ケイカ</t>
    </rPh>
    <rPh sb="18" eb="20">
      <t>リソク</t>
    </rPh>
    <rPh sb="21" eb="22">
      <t>ワ</t>
    </rPh>
    <rPh sb="23" eb="24">
      <t>ビ</t>
    </rPh>
    <rPh sb="27" eb="29">
      <t>バアイ</t>
    </rPh>
    <rPh sb="42" eb="44">
      <t>ゲンザイ</t>
    </rPh>
    <rPh sb="44" eb="46">
      <t>カチ</t>
    </rPh>
    <rPh sb="47" eb="49">
      <t>ゴウケイ</t>
    </rPh>
    <rPh sb="50" eb="52">
      <t>ジョウト</t>
    </rPh>
    <rPh sb="52" eb="54">
      <t>ガンポン</t>
    </rPh>
    <rPh sb="54" eb="55">
      <t>オヨ</t>
    </rPh>
    <rPh sb="56" eb="58">
      <t>ケイカ</t>
    </rPh>
    <rPh sb="58" eb="60">
      <t>リソク</t>
    </rPh>
    <rPh sb="61" eb="63">
      <t>カサン</t>
    </rPh>
    <phoneticPr fontId="16"/>
  </si>
  <si>
    <t xml:space="preserve">       ・変動金利、かつ、経過利息を割り引く場合　　　 ：将来のｷｬｯｼｭﾌﾛｰの現在価値の合計に譲渡元本を加算したもの</t>
    <rPh sb="8" eb="10">
      <t>ヘンドウ</t>
    </rPh>
    <rPh sb="10" eb="12">
      <t>キンリ</t>
    </rPh>
    <rPh sb="16" eb="18">
      <t>ケイカ</t>
    </rPh>
    <rPh sb="18" eb="20">
      <t>リソク</t>
    </rPh>
    <rPh sb="21" eb="22">
      <t>ワ</t>
    </rPh>
    <rPh sb="23" eb="24">
      <t>ビ</t>
    </rPh>
    <rPh sb="25" eb="27">
      <t>バアイ</t>
    </rPh>
    <rPh sb="44" eb="46">
      <t>ゲンザイ</t>
    </rPh>
    <rPh sb="46" eb="48">
      <t>カチ</t>
    </rPh>
    <rPh sb="49" eb="51">
      <t>ゴウケイ</t>
    </rPh>
    <rPh sb="52" eb="54">
      <t>ジョウト</t>
    </rPh>
    <rPh sb="54" eb="56">
      <t>ガンポン</t>
    </rPh>
    <rPh sb="57" eb="59">
      <t>カサン</t>
    </rPh>
    <phoneticPr fontId="16"/>
  </si>
  <si>
    <t xml:space="preserve">　　 &lt;利息前払の場合&gt; </t>
    <rPh sb="4" eb="6">
      <t>リソク</t>
    </rPh>
    <rPh sb="6" eb="7">
      <t>マエ</t>
    </rPh>
    <rPh sb="7" eb="8">
      <t>ハラ</t>
    </rPh>
    <rPh sb="9" eb="11">
      <t>バアイ</t>
    </rPh>
    <phoneticPr fontId="9"/>
  </si>
  <si>
    <t xml:space="preserve">       ・固定金利の場合：将来のｷｬｯｼｭﾌﾛｰの現在価値の合計から未経過利息を減算したもの</t>
    <rPh sb="8" eb="10">
      <t>コテイ</t>
    </rPh>
    <rPh sb="10" eb="12">
      <t>キンリ</t>
    </rPh>
    <rPh sb="13" eb="15">
      <t>バアイ</t>
    </rPh>
    <rPh sb="28" eb="30">
      <t>ゲンザイ</t>
    </rPh>
    <rPh sb="30" eb="32">
      <t>カチ</t>
    </rPh>
    <rPh sb="33" eb="35">
      <t>ゴウケイ</t>
    </rPh>
    <rPh sb="37" eb="38">
      <t>ミ</t>
    </rPh>
    <rPh sb="38" eb="40">
      <t>ケイカ</t>
    </rPh>
    <rPh sb="40" eb="42">
      <t>リソク</t>
    </rPh>
    <rPh sb="43" eb="45">
      <t>ゲンサン</t>
    </rPh>
    <phoneticPr fontId="16"/>
  </si>
  <si>
    <t xml:space="preserve">       ・変動金利の場合：将来のｷｬｯｼｭﾌﾛｰの現在価値の合計に譲渡元本を加算し未経過利息を減算したもの</t>
    <rPh sb="8" eb="10">
      <t>ヘンドウ</t>
    </rPh>
    <rPh sb="10" eb="12">
      <t>キンリ</t>
    </rPh>
    <rPh sb="13" eb="15">
      <t>バアイ</t>
    </rPh>
    <rPh sb="28" eb="30">
      <t>ゲンザイ</t>
    </rPh>
    <rPh sb="30" eb="32">
      <t>カチ</t>
    </rPh>
    <rPh sb="33" eb="35">
      <t>ゴウケイ</t>
    </rPh>
    <rPh sb="36" eb="38">
      <t>ジョウト</t>
    </rPh>
    <rPh sb="38" eb="40">
      <t>ガンポン</t>
    </rPh>
    <rPh sb="41" eb="43">
      <t>カサン</t>
    </rPh>
    <rPh sb="44" eb="45">
      <t>ミ</t>
    </rPh>
    <rPh sb="45" eb="47">
      <t>ケイカ</t>
    </rPh>
    <rPh sb="47" eb="49">
      <t>リソク</t>
    </rPh>
    <rPh sb="50" eb="52">
      <t>ゲンサン</t>
    </rPh>
    <phoneticPr fontId="16"/>
  </si>
  <si>
    <t>　</t>
    <phoneticPr fontId="9"/>
  </si>
  <si>
    <t>(2)割引レート(ゼロクーポンレート+投資家スプレッド)</t>
    <rPh sb="3" eb="5">
      <t>ワリビキ</t>
    </rPh>
    <rPh sb="19" eb="21">
      <t>トウシ</t>
    </rPh>
    <rPh sb="21" eb="22">
      <t>カ</t>
    </rPh>
    <phoneticPr fontId="9"/>
  </si>
  <si>
    <r>
      <t xml:space="preserve">　 </t>
    </r>
    <r>
      <rPr>
        <sz val="11"/>
        <rFont val="ＭＳ Ｐゴシック"/>
        <family val="3"/>
        <charset val="128"/>
      </rPr>
      <t>「入力する市場ﾚｰﾄのﾍﾞｰｽ」が「Tibor」の場合には、「Tibor/Liborｽﾌﾟﾚｯﾄﾞ」も入力。</t>
    </r>
    <rPh sb="3" eb="5">
      <t>ニュウリョク</t>
    </rPh>
    <rPh sb="7" eb="9">
      <t>シジョウ</t>
    </rPh>
    <rPh sb="27" eb="29">
      <t>バアイ</t>
    </rPh>
    <rPh sb="53" eb="55">
      <t>ニュウリョク</t>
    </rPh>
    <phoneticPr fontId="9"/>
  </si>
  <si>
    <t>→ 元本×(1＋r(t)/2)^(N(t)/(365/2))</t>
    <rPh sb="2" eb="4">
      <t>ガンポン</t>
    </rPh>
    <phoneticPr fontId="9"/>
  </si>
  <si>
    <t>　　・割引ﾚｰﾄを算出する際の投資家ｽﾌﾟﾚｯﾄﾞの反映方法として、下記の2つの考え方があります。</t>
    <rPh sb="3" eb="5">
      <t>ワリビキ</t>
    </rPh>
    <rPh sb="9" eb="11">
      <t>サンシュツ</t>
    </rPh>
    <rPh sb="13" eb="14">
      <t>サイ</t>
    </rPh>
    <rPh sb="15" eb="17">
      <t>トウシ</t>
    </rPh>
    <rPh sb="17" eb="18">
      <t>カ</t>
    </rPh>
    <rPh sb="26" eb="28">
      <t>ハンエイ</t>
    </rPh>
    <rPh sb="28" eb="30">
      <t>ホウホウ</t>
    </rPh>
    <rPh sb="34" eb="36">
      <t>カキ</t>
    </rPh>
    <rPh sb="40" eb="41">
      <t>カンガ</t>
    </rPh>
    <rPh sb="42" eb="43">
      <t>カタ</t>
    </rPh>
    <phoneticPr fontId="9"/>
  </si>
  <si>
    <t>　　　　①市場金利から算出したｾﾞﾛｸｰﾎﾟﾝﾚｰﾄに後から投資家ｽﾌﾟﾚｯﾄﾞを加算して割引ﾚｰﾄを算出</t>
    <rPh sb="5" eb="7">
      <t>シジョウ</t>
    </rPh>
    <rPh sb="7" eb="9">
      <t>キンリ</t>
    </rPh>
    <rPh sb="11" eb="13">
      <t>サンシュツ</t>
    </rPh>
    <rPh sb="27" eb="28">
      <t>アト</t>
    </rPh>
    <rPh sb="30" eb="32">
      <t>トウシ</t>
    </rPh>
    <rPh sb="32" eb="33">
      <t>カ</t>
    </rPh>
    <rPh sb="41" eb="43">
      <t>カサン</t>
    </rPh>
    <rPh sb="45" eb="47">
      <t>ワリビキ</t>
    </rPh>
    <rPh sb="51" eb="53">
      <t>サンシュツ</t>
    </rPh>
    <phoneticPr fontId="9"/>
  </si>
  <si>
    <t>　　　  ②市場金利に投資家ｽﾌﾟﾚｯﾄﾞを先に加算したﾚｰﾄから割引ﾚｰﾄを算出</t>
    <rPh sb="6" eb="8">
      <t>シジョウ</t>
    </rPh>
    <rPh sb="8" eb="10">
      <t>キンリ</t>
    </rPh>
    <rPh sb="11" eb="13">
      <t>トウシ</t>
    </rPh>
    <rPh sb="13" eb="14">
      <t>カ</t>
    </rPh>
    <rPh sb="22" eb="23">
      <t>サキ</t>
    </rPh>
    <rPh sb="24" eb="26">
      <t>カサン</t>
    </rPh>
    <rPh sb="33" eb="35">
      <t>ワリビキ</t>
    </rPh>
    <rPh sb="39" eb="41">
      <t>サンシュツ</t>
    </rPh>
    <phoneticPr fontId="9"/>
  </si>
  <si>
    <t>　　　上記のどちらの考え方で割引ﾚｰﾄを算出するかは個別の交渉事項ですが、それぞれに対応した本ｼｰﾄの使用方法は下記です。</t>
    <rPh sb="3" eb="5">
      <t>ジョウキ</t>
    </rPh>
    <rPh sb="10" eb="11">
      <t>カンガ</t>
    </rPh>
    <rPh sb="12" eb="13">
      <t>カタ</t>
    </rPh>
    <rPh sb="14" eb="16">
      <t>ワリビキ</t>
    </rPh>
    <rPh sb="20" eb="22">
      <t>サンシュツ</t>
    </rPh>
    <rPh sb="26" eb="28">
      <t>コベツ</t>
    </rPh>
    <rPh sb="29" eb="31">
      <t>コウショウ</t>
    </rPh>
    <rPh sb="31" eb="33">
      <t>ジコウ</t>
    </rPh>
    <rPh sb="42" eb="44">
      <t>タイオウ</t>
    </rPh>
    <rPh sb="46" eb="47">
      <t>ホン</t>
    </rPh>
    <rPh sb="51" eb="53">
      <t>シヨウ</t>
    </rPh>
    <rPh sb="53" eb="55">
      <t>ホウホウ</t>
    </rPh>
    <rPh sb="56" eb="58">
      <t>カキ</t>
    </rPh>
    <phoneticPr fontId="9"/>
  </si>
  <si>
    <t>　　&lt;①の方法での対応&gt;</t>
    <rPh sb="5" eb="7">
      <t>ホウホウ</t>
    </rPh>
    <rPh sb="9" eb="11">
      <t>タイオウ</t>
    </rPh>
    <phoneticPr fontId="9"/>
  </si>
  <si>
    <t>　　　・「ｾﾞﾛｸｰﾎﾟﾝﾚｰﾄ算出ｼｰﾄ」の「譲渡後期間に対応した市場ﾚｰﾄ」には通常の市場ﾚｰﾄ(投資家ｽﾌﾟﾚｯﾄﾞを加算しない)を入力。</t>
    <rPh sb="16" eb="18">
      <t>サンシュツ</t>
    </rPh>
    <rPh sb="24" eb="26">
      <t>ジョウト</t>
    </rPh>
    <rPh sb="26" eb="27">
      <t>ゴ</t>
    </rPh>
    <rPh sb="27" eb="29">
      <t>キカン</t>
    </rPh>
    <rPh sb="30" eb="32">
      <t>タイオウ</t>
    </rPh>
    <rPh sb="34" eb="36">
      <t>シジョウ</t>
    </rPh>
    <rPh sb="42" eb="44">
      <t>ツウジョウ</t>
    </rPh>
    <rPh sb="45" eb="47">
      <t>シジョウ</t>
    </rPh>
    <rPh sb="51" eb="53">
      <t>トウシ</t>
    </rPh>
    <rPh sb="53" eb="54">
      <t>カ</t>
    </rPh>
    <rPh sb="62" eb="64">
      <t>カサン</t>
    </rPh>
    <rPh sb="69" eb="71">
      <t>ニュウリョク</t>
    </rPh>
    <phoneticPr fontId="9"/>
  </si>
  <si>
    <t>　　　・「譲渡価格算出ｼｰﾄ」の「投資家SP」に投資家ｽﾌﾟﾚｯﾄﾞを入力。</t>
    <rPh sb="5" eb="7">
      <t>ジョウト</t>
    </rPh>
    <rPh sb="7" eb="9">
      <t>カカク</t>
    </rPh>
    <rPh sb="9" eb="11">
      <t>サンシュツ</t>
    </rPh>
    <rPh sb="17" eb="19">
      <t>トウシ</t>
    </rPh>
    <rPh sb="19" eb="20">
      <t>カ</t>
    </rPh>
    <rPh sb="24" eb="26">
      <t>トウシ</t>
    </rPh>
    <rPh sb="26" eb="27">
      <t>カ</t>
    </rPh>
    <rPh sb="35" eb="37">
      <t>ニュウリョク</t>
    </rPh>
    <phoneticPr fontId="9"/>
  </si>
  <si>
    <t>　　&lt;②の方法での対応&gt;</t>
    <rPh sb="5" eb="7">
      <t>ホウホウ</t>
    </rPh>
    <rPh sb="9" eb="11">
      <t>タイオウ</t>
    </rPh>
    <phoneticPr fontId="9"/>
  </si>
  <si>
    <t>　　　・「ｾﾞﾛｸｰﾎﾟﾝﾚｰﾄ算出ｼｰﾄ」の「譲渡後期間に対応した市場ﾚｰﾄ」には市場ﾚｰﾄに投資家ｽﾌﾟﾚｯﾄﾞを加算したﾚｰﾄを入力。</t>
    <rPh sb="16" eb="18">
      <t>サンシュツ</t>
    </rPh>
    <rPh sb="24" eb="26">
      <t>ジョウト</t>
    </rPh>
    <rPh sb="26" eb="27">
      <t>ゴ</t>
    </rPh>
    <rPh sb="27" eb="29">
      <t>キカン</t>
    </rPh>
    <rPh sb="30" eb="32">
      <t>タイオウ</t>
    </rPh>
    <rPh sb="34" eb="36">
      <t>シジョウ</t>
    </rPh>
    <rPh sb="42" eb="44">
      <t>シジョウ</t>
    </rPh>
    <rPh sb="48" eb="50">
      <t>トウシ</t>
    </rPh>
    <rPh sb="50" eb="51">
      <t>カ</t>
    </rPh>
    <rPh sb="59" eb="61">
      <t>カサン</t>
    </rPh>
    <rPh sb="67" eb="69">
      <t>ニュウリョク</t>
    </rPh>
    <phoneticPr fontId="9"/>
  </si>
  <si>
    <t>　　　・「譲渡価格算出ｼｰﾄ」の「投資家SP(365日ﾍﾞｰｽ)」に「0」を入力。</t>
    <rPh sb="5" eb="7">
      <t>ジョウト</t>
    </rPh>
    <rPh sb="7" eb="9">
      <t>カカク</t>
    </rPh>
    <rPh sb="9" eb="11">
      <t>サンシュツ</t>
    </rPh>
    <rPh sb="17" eb="19">
      <t>トウシ</t>
    </rPh>
    <rPh sb="19" eb="20">
      <t>カ</t>
    </rPh>
    <rPh sb="26" eb="27">
      <t>ニチ</t>
    </rPh>
    <rPh sb="38" eb="40">
      <t>ニュウリョク</t>
    </rPh>
    <phoneticPr fontId="9"/>
  </si>
  <si>
    <t>　　　　　→「割引ﾚｰﾄ(ｾﾞﾛｸｰﾎﾟﾝﾚｰﾄ+投資家SP)」は市場ﾚｰﾄに投資家ｽﾌﾟﾚｯﾄﾞを加算したﾚｰﾄから算出した割引ﾚｰﾄが表示される。</t>
    <rPh sb="7" eb="9">
      <t>ワリビキ</t>
    </rPh>
    <rPh sb="25" eb="27">
      <t>トウシ</t>
    </rPh>
    <rPh sb="27" eb="28">
      <t>カ</t>
    </rPh>
    <rPh sb="33" eb="35">
      <t>シジョウ</t>
    </rPh>
    <rPh sb="39" eb="41">
      <t>トウシ</t>
    </rPh>
    <rPh sb="41" eb="42">
      <t>カ</t>
    </rPh>
    <rPh sb="50" eb="52">
      <t>カサン</t>
    </rPh>
    <rPh sb="59" eb="61">
      <t>サンシュツ</t>
    </rPh>
    <rPh sb="63" eb="65">
      <t>ワリビキ</t>
    </rPh>
    <rPh sb="69" eb="71">
      <t>ヒョウジ</t>
    </rPh>
    <phoneticPr fontId="9"/>
  </si>
  <si>
    <t xml:space="preserve">    *上記の算式に示した割引ﾚｰﾄは、前記(2)に示した方法(①または②)により下記を意味する。</t>
    <rPh sb="5" eb="7">
      <t>ジョウキ</t>
    </rPh>
    <rPh sb="8" eb="10">
      <t>サンシキ</t>
    </rPh>
    <rPh sb="11" eb="12">
      <t>シメ</t>
    </rPh>
    <rPh sb="14" eb="16">
      <t>ワリビキ</t>
    </rPh>
    <rPh sb="21" eb="23">
      <t>ゼンキ</t>
    </rPh>
    <rPh sb="27" eb="28">
      <t>シメ</t>
    </rPh>
    <rPh sb="30" eb="32">
      <t>ホウホウ</t>
    </rPh>
    <rPh sb="42" eb="44">
      <t>カキ</t>
    </rPh>
    <rPh sb="45" eb="47">
      <t>イミ</t>
    </rPh>
    <phoneticPr fontId="9"/>
  </si>
  <si>
    <t>　　　(2)の①で対応した場合　：　割引ﾚｰﾄ=ｾﾞﾛｸｰﾎﾟﾝﾚｰﾄ＋投資家ｽﾌﾟﾚｯﾄﾞ</t>
    <rPh sb="9" eb="11">
      <t>タイオウ</t>
    </rPh>
    <rPh sb="13" eb="15">
      <t>バアイ</t>
    </rPh>
    <rPh sb="18" eb="20">
      <t>ワリビキ</t>
    </rPh>
    <rPh sb="36" eb="38">
      <t>トウシ</t>
    </rPh>
    <rPh sb="38" eb="39">
      <t>カ</t>
    </rPh>
    <phoneticPr fontId="9"/>
  </si>
  <si>
    <t>　　　(2)の②で対応した場合　：　割引ﾚｰﾄ=(市場金利＋投資家ｽﾌﾟﾚｯﾄﾞ)から算出した割引ﾚｰﾄ</t>
    <rPh sb="9" eb="11">
      <t>タイオウ</t>
    </rPh>
    <rPh sb="13" eb="15">
      <t>バアイ</t>
    </rPh>
    <rPh sb="18" eb="20">
      <t>ワリビキ</t>
    </rPh>
    <rPh sb="25" eb="27">
      <t>シジョウ</t>
    </rPh>
    <rPh sb="27" eb="29">
      <t>キンリ</t>
    </rPh>
    <rPh sb="30" eb="32">
      <t>トウシ</t>
    </rPh>
    <rPh sb="32" eb="33">
      <t>カ</t>
    </rPh>
    <rPh sb="43" eb="45">
      <t>サンシュツ</t>
    </rPh>
    <rPh sb="47" eb="49">
      <t>ワリビキ</t>
    </rPh>
    <phoneticPr fontId="9"/>
  </si>
  <si>
    <t>　　　r(t)　  : 当該期間(譲渡日からt日後までの期間)のｾﾞﾛｸｰﾎﾟﾝﾚｰﾄ</t>
    <rPh sb="12" eb="14">
      <t>トウガイ</t>
    </rPh>
    <rPh sb="14" eb="16">
      <t>キカン</t>
    </rPh>
    <rPh sb="17" eb="19">
      <t>ジョウト</t>
    </rPh>
    <rPh sb="19" eb="20">
      <t>ビ</t>
    </rPh>
    <rPh sb="23" eb="24">
      <t>ニチ</t>
    </rPh>
    <rPh sb="24" eb="25">
      <t>ゴ</t>
    </rPh>
    <rPh sb="28" eb="30">
      <t>キカン</t>
    </rPh>
    <phoneticPr fontId="9"/>
  </si>
  <si>
    <t>ｸﾚｼﾞｯﾄｲｰﾙﾄﾞ</t>
    <phoneticPr fontId="9"/>
  </si>
  <si>
    <t>ｾﾞﾛｲｰﾙﾄﾞ</t>
    <phoneticPr fontId="9"/>
  </si>
  <si>
    <t>ｾﾞﾛｲｰﾙﾄﾞ</t>
    <phoneticPr fontId="9"/>
  </si>
  <si>
    <t>ｸﾚｼﾞｯﾄｲｰﾙﾄﾞ</t>
    <phoneticPr fontId="9"/>
  </si>
  <si>
    <r>
      <t>　  ・利息後払いのｹｰｽで、経過利息を</t>
    </r>
    <r>
      <rPr>
        <sz val="11"/>
        <rFont val="ＭＳ Ｐゴシック"/>
        <family val="3"/>
        <charset val="128"/>
      </rPr>
      <t>含めて割り引く場合には、算出されるｷｬｯｼｭﾌﾛｰの現在価値は「受渡金額」を表す。</t>
    </r>
    <rPh sb="4" eb="6">
      <t>リソク</t>
    </rPh>
    <rPh sb="6" eb="7">
      <t>アト</t>
    </rPh>
    <rPh sb="7" eb="8">
      <t>バラ</t>
    </rPh>
    <rPh sb="15" eb="17">
      <t>ケイカ</t>
    </rPh>
    <rPh sb="17" eb="19">
      <t>リソク</t>
    </rPh>
    <rPh sb="20" eb="21">
      <t>フク</t>
    </rPh>
    <rPh sb="23" eb="24">
      <t>ワ</t>
    </rPh>
    <rPh sb="25" eb="26">
      <t>ビ</t>
    </rPh>
    <rPh sb="27" eb="29">
      <t>バアイ</t>
    </rPh>
    <rPh sb="32" eb="34">
      <t>サンシュツ</t>
    </rPh>
    <rPh sb="46" eb="48">
      <t>ゲンザイ</t>
    </rPh>
    <rPh sb="48" eb="50">
      <t>カチ</t>
    </rPh>
    <rPh sb="52" eb="54">
      <t>ウケワタシ</t>
    </rPh>
    <rPh sb="54" eb="56">
      <t>キンガク</t>
    </rPh>
    <rPh sb="58" eb="59">
      <t>アラワ</t>
    </rPh>
    <phoneticPr fontId="9"/>
  </si>
  <si>
    <r>
      <t>　    一方、経過利息を</t>
    </r>
    <r>
      <rPr>
        <sz val="11"/>
        <rFont val="ＭＳ Ｐゴシック"/>
        <family val="3"/>
        <charset val="128"/>
      </rPr>
      <t>含めずに割り引く場合には、算出されるｷｬｯｼｭﾌﾛｰの現在価値は「譲渡価格」を表すため、これに</t>
    </r>
    <r>
      <rPr>
        <sz val="11"/>
        <rFont val="ＭＳ Ｐゴシック"/>
        <family val="3"/>
        <charset val="128"/>
      </rPr>
      <t>(割り引かれていな</t>
    </r>
    <rPh sb="13" eb="14">
      <t>フク</t>
    </rPh>
    <rPh sb="17" eb="18">
      <t>ワ</t>
    </rPh>
    <rPh sb="19" eb="20">
      <t>ビ</t>
    </rPh>
    <rPh sb="21" eb="23">
      <t>バアイ</t>
    </rPh>
    <rPh sb="26" eb="28">
      <t>サンシュツ</t>
    </rPh>
    <rPh sb="40" eb="42">
      <t>ゲンザイ</t>
    </rPh>
    <rPh sb="42" eb="44">
      <t>カチ</t>
    </rPh>
    <rPh sb="46" eb="48">
      <t>ジョウト</t>
    </rPh>
    <rPh sb="48" eb="50">
      <t>カカク</t>
    </rPh>
    <rPh sb="52" eb="53">
      <t>アラワ</t>
    </rPh>
    <rPh sb="61" eb="62">
      <t>ワ</t>
    </rPh>
    <rPh sb="63" eb="64">
      <t>ビ</t>
    </rPh>
    <phoneticPr fontId="9"/>
  </si>
  <si>
    <r>
      <t>　　　</t>
    </r>
    <r>
      <rPr>
        <sz val="11"/>
        <rFont val="ＭＳ Ｐゴシック"/>
        <family val="3"/>
        <charset val="128"/>
      </rPr>
      <t>い)経過利息を加えることで「受渡金額」が算出される。</t>
    </r>
    <phoneticPr fontId="9"/>
  </si>
  <si>
    <t>　　・原債権ｽﾌﾟﾚｯﾄﾞと投資家ｽﾌﾟﾚｯﾄﾞの差から算出される利息差額のｷｬｯｼｭﾌﾛｰを投資家ｽﾌﾟﾚｯﾄﾞを含めた割引ﾚｰﾄで割り引いた現在価値に、</t>
    <rPh sb="3" eb="4">
      <t>ゲン</t>
    </rPh>
    <rPh sb="4" eb="6">
      <t>サイケン</t>
    </rPh>
    <rPh sb="14" eb="16">
      <t>トウシ</t>
    </rPh>
    <rPh sb="16" eb="17">
      <t>カ</t>
    </rPh>
    <rPh sb="25" eb="26">
      <t>サ</t>
    </rPh>
    <rPh sb="28" eb="30">
      <t>サンシュツ</t>
    </rPh>
    <rPh sb="33" eb="35">
      <t>リソク</t>
    </rPh>
    <rPh sb="35" eb="36">
      <t>サ</t>
    </rPh>
    <rPh sb="36" eb="37">
      <t>ガク</t>
    </rPh>
    <rPh sb="47" eb="49">
      <t>トウシ</t>
    </rPh>
    <rPh sb="49" eb="50">
      <t>カ</t>
    </rPh>
    <rPh sb="58" eb="59">
      <t>フク</t>
    </rPh>
    <rPh sb="61" eb="63">
      <t>ワリビキ</t>
    </rPh>
    <rPh sb="67" eb="68">
      <t>ワ</t>
    </rPh>
    <rPh sb="69" eb="70">
      <t>ビ</t>
    </rPh>
    <rPh sb="72" eb="74">
      <t>ゲンザイ</t>
    </rPh>
    <rPh sb="74" eb="76">
      <t>カチ</t>
    </rPh>
    <phoneticPr fontId="9"/>
  </si>
  <si>
    <t>　　　譲渡元本を加算して譲渡価格または受渡金額を算出する。</t>
    <rPh sb="3" eb="5">
      <t>ジョウト</t>
    </rPh>
    <rPh sb="5" eb="7">
      <t>ガンポン</t>
    </rPh>
    <rPh sb="8" eb="10">
      <t>カサン</t>
    </rPh>
    <rPh sb="12" eb="14">
      <t>ジョウト</t>
    </rPh>
    <rPh sb="14" eb="16">
      <t>カカク</t>
    </rPh>
    <rPh sb="19" eb="21">
      <t>ウケワタシ</t>
    </rPh>
    <rPh sb="21" eb="23">
      <t>キンガク</t>
    </rPh>
    <rPh sb="24" eb="26">
      <t>サンシュツ</t>
    </rPh>
    <phoneticPr fontId="9"/>
  </si>
  <si>
    <t>　　　なお、原債権の金利確定期間(次回利払日までの期間)についての利息差額の算出は、既に確定した原債権の表面金利と投資家の</t>
    <rPh sb="6" eb="7">
      <t>ゲン</t>
    </rPh>
    <rPh sb="7" eb="9">
      <t>サイケン</t>
    </rPh>
    <rPh sb="10" eb="12">
      <t>キンリ</t>
    </rPh>
    <rPh sb="12" eb="14">
      <t>カクテイ</t>
    </rPh>
    <rPh sb="14" eb="16">
      <t>キカン</t>
    </rPh>
    <rPh sb="17" eb="19">
      <t>ジカイ</t>
    </rPh>
    <rPh sb="19" eb="21">
      <t>リバライ</t>
    </rPh>
    <rPh sb="21" eb="22">
      <t>ビ</t>
    </rPh>
    <rPh sb="25" eb="27">
      <t>キカン</t>
    </rPh>
    <rPh sb="33" eb="35">
      <t>リソク</t>
    </rPh>
    <rPh sb="35" eb="37">
      <t>サガク</t>
    </rPh>
    <rPh sb="38" eb="40">
      <t>サンシュツ</t>
    </rPh>
    <rPh sb="42" eb="43">
      <t>スデ</t>
    </rPh>
    <rPh sb="44" eb="46">
      <t>カクテイ</t>
    </rPh>
    <rPh sb="48" eb="49">
      <t>ゲン</t>
    </rPh>
    <rPh sb="49" eb="51">
      <t>サイケン</t>
    </rPh>
    <rPh sb="52" eb="54">
      <t>ヒョウメン</t>
    </rPh>
    <rPh sb="54" eb="56">
      <t>キンリ</t>
    </rPh>
    <rPh sb="57" eb="59">
      <t>トウシ</t>
    </rPh>
    <rPh sb="59" eb="60">
      <t>カ</t>
    </rPh>
    <phoneticPr fontId="9"/>
  </si>
  <si>
    <t>　　　利回り(投資家の基準金利+投資家ｽﾌﾟﾚｯﾄﾞ)の差から算出する。</t>
    <rPh sb="3" eb="5">
      <t>リマワ</t>
    </rPh>
    <rPh sb="7" eb="9">
      <t>トウシ</t>
    </rPh>
    <rPh sb="9" eb="10">
      <t>カ</t>
    </rPh>
    <rPh sb="11" eb="13">
      <t>キジュン</t>
    </rPh>
    <rPh sb="13" eb="15">
      <t>キンリ</t>
    </rPh>
    <rPh sb="16" eb="18">
      <t>トウシ</t>
    </rPh>
    <rPh sb="18" eb="19">
      <t>カ</t>
    </rPh>
    <rPh sb="28" eb="29">
      <t>サ</t>
    </rPh>
    <rPh sb="31" eb="33">
      <t>サンシュツ</t>
    </rPh>
    <phoneticPr fontId="9"/>
  </si>
  <si>
    <r>
      <t>　  ・利息後払いのｹｰｽで、経過利息を</t>
    </r>
    <r>
      <rPr>
        <sz val="11"/>
        <rFont val="ＭＳ Ｐゴシック"/>
        <family val="3"/>
        <charset val="128"/>
      </rPr>
      <t>含めて割り引く場合には、算出されるｷｬｯｼｭﾌﾛｰの現在価値と譲渡元本の合計は「受渡金額」を表す。</t>
    </r>
    <rPh sb="4" eb="6">
      <t>リソク</t>
    </rPh>
    <rPh sb="6" eb="7">
      <t>アト</t>
    </rPh>
    <rPh sb="7" eb="8">
      <t>バラ</t>
    </rPh>
    <rPh sb="15" eb="17">
      <t>ケイカ</t>
    </rPh>
    <rPh sb="17" eb="19">
      <t>リソク</t>
    </rPh>
    <rPh sb="20" eb="21">
      <t>フク</t>
    </rPh>
    <rPh sb="23" eb="24">
      <t>ワ</t>
    </rPh>
    <rPh sb="25" eb="26">
      <t>ビ</t>
    </rPh>
    <rPh sb="27" eb="29">
      <t>バアイ</t>
    </rPh>
    <rPh sb="32" eb="34">
      <t>サンシュツ</t>
    </rPh>
    <rPh sb="46" eb="48">
      <t>ゲンザイ</t>
    </rPh>
    <rPh sb="48" eb="50">
      <t>カチ</t>
    </rPh>
    <rPh sb="51" eb="53">
      <t>ジョウト</t>
    </rPh>
    <rPh sb="53" eb="55">
      <t>ガンポン</t>
    </rPh>
    <rPh sb="56" eb="58">
      <t>ゴウケイ</t>
    </rPh>
    <rPh sb="60" eb="62">
      <t>ウケワタシ</t>
    </rPh>
    <rPh sb="62" eb="64">
      <t>キンガク</t>
    </rPh>
    <rPh sb="66" eb="67">
      <t>アラワ</t>
    </rPh>
    <phoneticPr fontId="9"/>
  </si>
  <si>
    <r>
      <t xml:space="preserve">　   </t>
    </r>
    <r>
      <rPr>
        <sz val="11"/>
        <rFont val="ＭＳ Ｐゴシック"/>
        <family val="3"/>
        <charset val="128"/>
      </rPr>
      <t xml:space="preserve"> 一方、経過利息を含めずに割り引く場合には、算出されるｷｬｯｼｭﾌﾛｰの現在価値と譲渡元本の合計は「譲渡価格」となるため、これに</t>
    </r>
    <rPh sb="5" eb="7">
      <t>イッポウ</t>
    </rPh>
    <rPh sb="13" eb="14">
      <t>フク</t>
    </rPh>
    <rPh sb="17" eb="18">
      <t>ワ</t>
    </rPh>
    <rPh sb="19" eb="20">
      <t>ビ</t>
    </rPh>
    <rPh sb="21" eb="23">
      <t>バアイ</t>
    </rPh>
    <rPh sb="40" eb="42">
      <t>ゲンザイ</t>
    </rPh>
    <rPh sb="42" eb="44">
      <t>カチ</t>
    </rPh>
    <rPh sb="45" eb="47">
      <t>ジョウト</t>
    </rPh>
    <rPh sb="47" eb="49">
      <t>ガンポン</t>
    </rPh>
    <rPh sb="50" eb="52">
      <t>ゴウケイ</t>
    </rPh>
    <rPh sb="54" eb="56">
      <t>ジョウト</t>
    </rPh>
    <rPh sb="56" eb="58">
      <t>カカク</t>
    </rPh>
    <phoneticPr fontId="9"/>
  </si>
  <si>
    <r>
      <t>　　　</t>
    </r>
    <r>
      <rPr>
        <sz val="11"/>
        <rFont val="ＭＳ Ｐゴシック"/>
        <family val="3"/>
        <charset val="128"/>
      </rPr>
      <t>(割り引かれていない)経過利息を加えることで「受渡金額」が算出される。</t>
    </r>
    <phoneticPr fontId="9"/>
  </si>
  <si>
    <t>　　　 ・原債権が変動金利の場合、投資家の基準金利は原債権の基準金利と同種類(原債権の基準金利がTiborであれば投資家の基準</t>
    <rPh sb="5" eb="6">
      <t>ゲン</t>
    </rPh>
    <rPh sb="6" eb="8">
      <t>サイケン</t>
    </rPh>
    <rPh sb="9" eb="11">
      <t>ヘンドウ</t>
    </rPh>
    <rPh sb="11" eb="13">
      <t>キンリ</t>
    </rPh>
    <rPh sb="14" eb="16">
      <t>バアイ</t>
    </rPh>
    <rPh sb="17" eb="19">
      <t>トウシ</t>
    </rPh>
    <rPh sb="19" eb="20">
      <t>カ</t>
    </rPh>
    <rPh sb="21" eb="23">
      <t>キジュン</t>
    </rPh>
    <rPh sb="23" eb="25">
      <t>キンリ</t>
    </rPh>
    <rPh sb="26" eb="27">
      <t>ゲン</t>
    </rPh>
    <rPh sb="27" eb="29">
      <t>サイケン</t>
    </rPh>
    <rPh sb="30" eb="32">
      <t>キジュン</t>
    </rPh>
    <rPh sb="32" eb="34">
      <t>キンリ</t>
    </rPh>
    <rPh sb="35" eb="36">
      <t>ドウ</t>
    </rPh>
    <rPh sb="36" eb="38">
      <t>シュルイ</t>
    </rPh>
    <rPh sb="39" eb="40">
      <t>ゲン</t>
    </rPh>
    <rPh sb="40" eb="42">
      <t>サイケン</t>
    </rPh>
    <rPh sb="43" eb="45">
      <t>キジュン</t>
    </rPh>
    <rPh sb="45" eb="47">
      <t>キンリ</t>
    </rPh>
    <rPh sb="57" eb="59">
      <t>トウシ</t>
    </rPh>
    <rPh sb="59" eb="60">
      <t>カ</t>
    </rPh>
    <rPh sb="61" eb="63">
      <t>キジュン</t>
    </rPh>
    <phoneticPr fontId="9"/>
  </si>
  <si>
    <t>　　　   金利もTibor)であることを想定しており、「投資家SP」に入力するｽﾌﾟﾚｯﾄﾞは、原債権と同一の基準金利に対するｽﾌﾟﾚｯﾄﾞを入力する</t>
    <rPh sb="6" eb="8">
      <t>キンリ</t>
    </rPh>
    <rPh sb="21" eb="23">
      <t>ソウテイ</t>
    </rPh>
    <rPh sb="29" eb="31">
      <t>トウシ</t>
    </rPh>
    <rPh sb="31" eb="32">
      <t>カ</t>
    </rPh>
    <rPh sb="36" eb="38">
      <t>ニュウリョク</t>
    </rPh>
    <rPh sb="49" eb="50">
      <t>ゲン</t>
    </rPh>
    <rPh sb="50" eb="52">
      <t>サイケン</t>
    </rPh>
    <rPh sb="53" eb="55">
      <t>ドウイツ</t>
    </rPh>
    <rPh sb="56" eb="58">
      <t>キジュン</t>
    </rPh>
    <rPh sb="58" eb="60">
      <t>キンリ</t>
    </rPh>
    <rPh sb="61" eb="62">
      <t>タイ</t>
    </rPh>
    <rPh sb="72" eb="74">
      <t>ニュウリョク</t>
    </rPh>
    <phoneticPr fontId="9"/>
  </si>
  <si>
    <t>　　　   ことを想定している。</t>
    <rPh sb="9" eb="11">
      <t>ソウテイ</t>
    </rPh>
    <phoneticPr fontId="9"/>
  </si>
  <si>
    <t>　　　   原債権と投資家の基準金利が異なる場合には、「投資家SP」に記入するｽﾌﾟﾚｯﾄﾞを調整(調整方法は個別交渉により決定する必要</t>
    <rPh sb="6" eb="7">
      <t>ゲン</t>
    </rPh>
    <rPh sb="7" eb="9">
      <t>サイケン</t>
    </rPh>
    <rPh sb="10" eb="12">
      <t>トウシ</t>
    </rPh>
    <rPh sb="12" eb="13">
      <t>カ</t>
    </rPh>
    <rPh sb="14" eb="16">
      <t>キジュン</t>
    </rPh>
    <rPh sb="16" eb="18">
      <t>キンリ</t>
    </rPh>
    <rPh sb="19" eb="20">
      <t>コト</t>
    </rPh>
    <rPh sb="22" eb="24">
      <t>バアイ</t>
    </rPh>
    <rPh sb="28" eb="30">
      <t>トウシ</t>
    </rPh>
    <rPh sb="30" eb="31">
      <t>カ</t>
    </rPh>
    <rPh sb="35" eb="37">
      <t>キニュウ</t>
    </rPh>
    <rPh sb="47" eb="49">
      <t>チョウセイ</t>
    </rPh>
    <rPh sb="50" eb="52">
      <t>チョウセイ</t>
    </rPh>
    <rPh sb="52" eb="54">
      <t>ホウホウ</t>
    </rPh>
    <rPh sb="55" eb="57">
      <t>コベツ</t>
    </rPh>
    <rPh sb="57" eb="59">
      <t>コウショウ</t>
    </rPh>
    <rPh sb="62" eb="64">
      <t>ケッテイ</t>
    </rPh>
    <rPh sb="66" eb="68">
      <t>ヒツヨウ</t>
    </rPh>
    <phoneticPr fontId="9"/>
  </si>
  <si>
    <t>　　　　 がある)すると共に、「投資家SP(365日ﾍﾞｰｽ)」には調整前の投資家ｽﾌﾟﾚｯﾄﾞを記入する必要がある。</t>
    <rPh sb="12" eb="13">
      <t>トモ</t>
    </rPh>
    <rPh sb="16" eb="18">
      <t>トウシ</t>
    </rPh>
    <rPh sb="18" eb="19">
      <t>カ</t>
    </rPh>
    <rPh sb="25" eb="26">
      <t>ニチ</t>
    </rPh>
    <rPh sb="34" eb="36">
      <t>チョウセイ</t>
    </rPh>
    <rPh sb="36" eb="37">
      <t>マエ</t>
    </rPh>
    <rPh sb="38" eb="40">
      <t>トウシ</t>
    </rPh>
    <rPh sb="40" eb="41">
      <t>カ</t>
    </rPh>
    <rPh sb="49" eb="51">
      <t>キニュウ</t>
    </rPh>
    <rPh sb="53" eb="55">
      <t>ヒツヨウ</t>
    </rPh>
    <phoneticPr fontId="9"/>
  </si>
  <si>
    <t>　　　 ・経過利息も割り引く場合は「割引く」を選択し、経過利息を割り引かない場合は「割引かない」を選択する。</t>
    <rPh sb="5" eb="7">
      <t>ケイカ</t>
    </rPh>
    <rPh sb="7" eb="9">
      <t>リソク</t>
    </rPh>
    <rPh sb="10" eb="11">
      <t>ワ</t>
    </rPh>
    <rPh sb="12" eb="13">
      <t>ビ</t>
    </rPh>
    <rPh sb="14" eb="16">
      <t>バアイ</t>
    </rPh>
    <rPh sb="18" eb="19">
      <t>ワ</t>
    </rPh>
    <rPh sb="19" eb="20">
      <t>ビ</t>
    </rPh>
    <rPh sb="23" eb="25">
      <t>センタク</t>
    </rPh>
    <rPh sb="27" eb="29">
      <t>ケイカ</t>
    </rPh>
    <rPh sb="29" eb="31">
      <t>リソク</t>
    </rPh>
    <rPh sb="32" eb="33">
      <t>ワ</t>
    </rPh>
    <rPh sb="34" eb="35">
      <t>ビ</t>
    </rPh>
    <rPh sb="38" eb="40">
      <t>バアイ</t>
    </rPh>
    <rPh sb="42" eb="43">
      <t>ワ</t>
    </rPh>
    <rPh sb="43" eb="44">
      <t>ビ</t>
    </rPh>
    <rPh sb="49" eb="51">
      <t>センタク</t>
    </rPh>
    <phoneticPr fontId="9"/>
  </si>
  <si>
    <t>　 　　  経過利息を割り引く場合は、現在価値合計が受渡金額欄に表示され、経過利息を割り引かない場合は、現在価値合計が譲渡価格</t>
    <rPh sb="6" eb="8">
      <t>ケイカ</t>
    </rPh>
    <rPh sb="8" eb="10">
      <t>リソク</t>
    </rPh>
    <rPh sb="11" eb="12">
      <t>ワ</t>
    </rPh>
    <rPh sb="13" eb="14">
      <t>ビ</t>
    </rPh>
    <rPh sb="15" eb="17">
      <t>バアイ</t>
    </rPh>
    <rPh sb="19" eb="21">
      <t>ゲンザイ</t>
    </rPh>
    <rPh sb="21" eb="23">
      <t>カチ</t>
    </rPh>
    <rPh sb="23" eb="25">
      <t>ゴウケイ</t>
    </rPh>
    <rPh sb="26" eb="28">
      <t>ウケワタシ</t>
    </rPh>
    <rPh sb="28" eb="30">
      <t>キンガク</t>
    </rPh>
    <rPh sb="30" eb="31">
      <t>ラン</t>
    </rPh>
    <rPh sb="32" eb="34">
      <t>ヒョウジ</t>
    </rPh>
    <rPh sb="37" eb="39">
      <t>ケイカ</t>
    </rPh>
    <rPh sb="39" eb="41">
      <t>リソク</t>
    </rPh>
    <rPh sb="42" eb="43">
      <t>ワ</t>
    </rPh>
    <rPh sb="44" eb="45">
      <t>ビ</t>
    </rPh>
    <rPh sb="48" eb="50">
      <t>バアイ</t>
    </rPh>
    <rPh sb="52" eb="54">
      <t>ゲンザイ</t>
    </rPh>
    <rPh sb="54" eb="56">
      <t>カチ</t>
    </rPh>
    <rPh sb="56" eb="58">
      <t>ゴウケイ</t>
    </rPh>
    <rPh sb="59" eb="61">
      <t>ジョウト</t>
    </rPh>
    <rPh sb="61" eb="63">
      <t>カカク</t>
    </rPh>
    <phoneticPr fontId="9"/>
  </si>
  <si>
    <t>　       欄に表示される。</t>
    <rPh sb="8" eb="9">
      <t>ラン</t>
    </rPh>
    <rPh sb="10" eb="12">
      <t>ヒョウジ</t>
    </rPh>
    <phoneticPr fontId="9"/>
  </si>
  <si>
    <r>
      <t xml:space="preserve"> 　　　  原債権の利息計算が両端の場合、初回の利息計算期間が両端で、それ以降は</t>
    </r>
    <r>
      <rPr>
        <sz val="11"/>
        <rFont val="ＭＳ Ｐゴシック"/>
        <family val="3"/>
        <charset val="128"/>
      </rPr>
      <t>前落し片端で計算すること及び譲渡日の利息は譲渡</t>
    </r>
    <rPh sb="6" eb="7">
      <t>ゲン</t>
    </rPh>
    <rPh sb="7" eb="9">
      <t>サイケン</t>
    </rPh>
    <rPh sb="10" eb="12">
      <t>リソク</t>
    </rPh>
    <rPh sb="12" eb="14">
      <t>ケイサン</t>
    </rPh>
    <rPh sb="15" eb="17">
      <t>リョウハシ</t>
    </rPh>
    <rPh sb="18" eb="20">
      <t>バアイ</t>
    </rPh>
    <rPh sb="21" eb="23">
      <t>ショカイ</t>
    </rPh>
    <rPh sb="24" eb="26">
      <t>リソク</t>
    </rPh>
    <rPh sb="26" eb="28">
      <t>ケイサン</t>
    </rPh>
    <rPh sb="28" eb="30">
      <t>キカン</t>
    </rPh>
    <rPh sb="31" eb="33">
      <t>リョウハシ</t>
    </rPh>
    <rPh sb="37" eb="39">
      <t>イコウ</t>
    </rPh>
    <rPh sb="40" eb="41">
      <t>マエ</t>
    </rPh>
    <rPh sb="41" eb="42">
      <t>オト</t>
    </rPh>
    <rPh sb="43" eb="45">
      <t>カタハシ</t>
    </rPh>
    <rPh sb="46" eb="48">
      <t>ケイサン</t>
    </rPh>
    <rPh sb="52" eb="53">
      <t>オヨ</t>
    </rPh>
    <rPh sb="54" eb="56">
      <t>ジョウト</t>
    </rPh>
    <rPh sb="56" eb="57">
      <t>ビ</t>
    </rPh>
    <rPh sb="58" eb="60">
      <t>リソク</t>
    </rPh>
    <rPh sb="61" eb="63">
      <t>ジョウト</t>
    </rPh>
    <phoneticPr fontId="16"/>
  </si>
  <si>
    <t xml:space="preserve">      　 人が取得することを想定している。</t>
    <rPh sb="8" eb="9">
      <t>ニン</t>
    </rPh>
    <rPh sb="10" eb="12">
      <t>シュトク</t>
    </rPh>
    <rPh sb="17" eb="19">
      <t>ソウテイ</t>
    </rPh>
    <phoneticPr fontId="16"/>
  </si>
  <si>
    <t>　       利息支払いが前払いか後払いかにより、受取金額の計算(譲渡価格に経過利息を加算するか、譲渡価格から未経過利息を減算する</t>
    <rPh sb="8" eb="10">
      <t>リソク</t>
    </rPh>
    <rPh sb="10" eb="12">
      <t>シハラ</t>
    </rPh>
    <rPh sb="14" eb="16">
      <t>マエバラ</t>
    </rPh>
    <rPh sb="18" eb="19">
      <t>アト</t>
    </rPh>
    <rPh sb="19" eb="20">
      <t>バラ</t>
    </rPh>
    <rPh sb="26" eb="28">
      <t>ウケトリ</t>
    </rPh>
    <rPh sb="28" eb="30">
      <t>キンガク</t>
    </rPh>
    <rPh sb="31" eb="33">
      <t>ケイサン</t>
    </rPh>
    <rPh sb="34" eb="36">
      <t>ジョウト</t>
    </rPh>
    <rPh sb="36" eb="38">
      <t>カカク</t>
    </rPh>
    <rPh sb="39" eb="41">
      <t>ケイカ</t>
    </rPh>
    <rPh sb="41" eb="43">
      <t>リソク</t>
    </rPh>
    <rPh sb="44" eb="46">
      <t>カサン</t>
    </rPh>
    <rPh sb="50" eb="52">
      <t>ジョウト</t>
    </rPh>
    <rPh sb="52" eb="54">
      <t>カカク</t>
    </rPh>
    <rPh sb="56" eb="57">
      <t>ミ</t>
    </rPh>
    <rPh sb="57" eb="59">
      <t>ケイカ</t>
    </rPh>
    <rPh sb="59" eb="61">
      <t>リソク</t>
    </rPh>
    <rPh sb="62" eb="64">
      <t>ゲンサン</t>
    </rPh>
    <phoneticPr fontId="16"/>
  </si>
  <si>
    <r>
      <t xml:space="preserve">　      </t>
    </r>
    <r>
      <rPr>
        <sz val="11"/>
        <rFont val="ＭＳ Ｐゴシック"/>
        <family val="3"/>
        <charset val="128"/>
      </rPr>
      <t xml:space="preserve"> </t>
    </r>
    <r>
      <rPr>
        <sz val="11"/>
        <rFont val="ＭＳ Ｐゴシック"/>
        <family val="3"/>
        <charset val="128"/>
      </rPr>
      <t>か)が変わるため、前払いか後払いかを認識する必要がある。</t>
    </r>
    <rPh sb="11" eb="12">
      <t>カ</t>
    </rPh>
    <rPh sb="17" eb="19">
      <t>マエバラ</t>
    </rPh>
    <rPh sb="21" eb="22">
      <t>アト</t>
    </rPh>
    <rPh sb="22" eb="23">
      <t>バラ</t>
    </rPh>
    <rPh sb="26" eb="28">
      <t>ニンシキ</t>
    </rPh>
    <rPh sb="30" eb="32">
      <t>ヒツヨウ</t>
    </rPh>
    <phoneticPr fontId="16"/>
  </si>
  <si>
    <t>　　　　　→「割引ﾚｰﾄ(ｾﾞﾛｸｰﾎﾟﾝﾚｰﾄ+投資家SP)」はｾﾞﾛｸｰﾎﾟﾝﾚｰﾄに投資家ｽﾌﾟﾚｯﾄﾞ(360日ﾍﾞｰｽで入力した場合には365日ﾍﾞｰｽに引き直した</t>
    <rPh sb="7" eb="9">
      <t>ワリビキ</t>
    </rPh>
    <rPh sb="25" eb="27">
      <t>トウシ</t>
    </rPh>
    <rPh sb="27" eb="28">
      <t>カ</t>
    </rPh>
    <rPh sb="45" eb="47">
      <t>トウシ</t>
    </rPh>
    <rPh sb="47" eb="48">
      <t>カ</t>
    </rPh>
    <rPh sb="59" eb="60">
      <t>ニチ</t>
    </rPh>
    <rPh sb="65" eb="67">
      <t>ニュウリョク</t>
    </rPh>
    <rPh sb="69" eb="71">
      <t>バアイ</t>
    </rPh>
    <rPh sb="76" eb="77">
      <t>ニチ</t>
    </rPh>
    <rPh sb="82" eb="83">
      <t>ヒ</t>
    </rPh>
    <rPh sb="84" eb="85">
      <t>ナオ</t>
    </rPh>
    <phoneticPr fontId="9"/>
  </si>
  <si>
    <t>　　　　　　　投資家ｽﾌﾟﾚｯﾄﾞ(投資家ｽﾌﾟﾚｯﾄﾞ(365日ﾍﾞｰｽ)欄に表示されたｽﾌﾟﾚｯﾄﾞ))を加算した計数が表示される。</t>
    <rPh sb="7" eb="10">
      <t>トウシカ</t>
    </rPh>
    <rPh sb="18" eb="20">
      <t>トウシ</t>
    </rPh>
    <rPh sb="20" eb="21">
      <t>カ</t>
    </rPh>
    <rPh sb="32" eb="33">
      <t>ニチ</t>
    </rPh>
    <rPh sb="38" eb="39">
      <t>ラン</t>
    </rPh>
    <rPh sb="40" eb="42">
      <t>ヒョウジ</t>
    </rPh>
    <rPh sb="55" eb="57">
      <t>カサン</t>
    </rPh>
    <rPh sb="59" eb="61">
      <t>ケイスウ</t>
    </rPh>
    <rPh sb="62" eb="64">
      <t>ヒョウジ</t>
    </rPh>
    <phoneticPr fontId="9"/>
  </si>
  <si>
    <t>　　すなわち、割引ﾚｰﾄで計算した元利合計をﾃﾞｨｽｶｳﾝﾄしたものが元本に等しくなるようなﾃﾞｨｽｶｳﾝﾄﾌｧｸﾀｰを求める式である。</t>
    <rPh sb="7" eb="9">
      <t>ワリビキ</t>
    </rPh>
    <rPh sb="13" eb="15">
      <t>ケイサン</t>
    </rPh>
    <rPh sb="35" eb="37">
      <t>ガンポン</t>
    </rPh>
    <rPh sb="38" eb="39">
      <t>ヒト</t>
    </rPh>
    <rPh sb="60" eb="61">
      <t>モト</t>
    </rPh>
    <rPh sb="63" eb="64">
      <t>シキ</t>
    </rPh>
    <phoneticPr fontId="9"/>
  </si>
  <si>
    <t>　　すなわち、割引ﾚｰﾄ(半年複利)で計算した元利合計をﾃﾞｨｽｶｳﾝﾄしたものが元本に等しくなるようなﾃﾞｨｽｶｳﾝﾄﾌｧｸﾀｰを求める</t>
    <rPh sb="7" eb="9">
      <t>ワリビキ</t>
    </rPh>
    <rPh sb="13" eb="15">
      <t>ハントシ</t>
    </rPh>
    <rPh sb="15" eb="17">
      <t>フクリ</t>
    </rPh>
    <rPh sb="19" eb="21">
      <t>ケイサン</t>
    </rPh>
    <rPh sb="41" eb="43">
      <t>ガンポン</t>
    </rPh>
    <rPh sb="44" eb="45">
      <t>ヒト</t>
    </rPh>
    <rPh sb="66" eb="67">
      <t>モト</t>
    </rPh>
    <phoneticPr fontId="9"/>
  </si>
  <si>
    <t>　　　　　　　→(2)の②で対応した場合、割引ﾚｰﾄを求めずに「ｾﾞﾛｸｰﾎﾟﾝﾚｰﾄ算出ｼｰﾄ」で算出したDFを使用して、</t>
    <rPh sb="14" eb="16">
      <t>タイオウ</t>
    </rPh>
    <rPh sb="18" eb="20">
      <t>バアイ</t>
    </rPh>
    <rPh sb="21" eb="23">
      <t>ワリビキ</t>
    </rPh>
    <rPh sb="27" eb="28">
      <t>モト</t>
    </rPh>
    <rPh sb="43" eb="45">
      <t>サンシュツ</t>
    </rPh>
    <rPh sb="50" eb="52">
      <t>サンシュツ</t>
    </rPh>
    <rPh sb="57" eb="59">
      <t>シヨウ</t>
    </rPh>
    <phoneticPr fontId="9"/>
  </si>
  <si>
    <t>　　　　　　　　 し、それにより算出された当該期間の割引ﾚｰﾄからDFを求めている。</t>
    <rPh sb="16" eb="18">
      <t>サンシュツ</t>
    </rPh>
    <rPh sb="21" eb="23">
      <t>トウガイ</t>
    </rPh>
    <rPh sb="23" eb="25">
      <t>キカン</t>
    </rPh>
    <rPh sb="26" eb="28">
      <t>ワリビキ</t>
    </rPh>
    <rPh sb="36" eb="37">
      <t>モト</t>
    </rPh>
    <phoneticPr fontId="9"/>
  </si>
  <si>
    <t>　　　　　　　　 各利払日までの期間のDFを線形補完で求めることも考えられるが、本ｼｰﾄでは、割引ﾚｰﾄを線形補完</t>
    <rPh sb="9" eb="10">
      <t>カク</t>
    </rPh>
    <rPh sb="10" eb="12">
      <t>リバライ</t>
    </rPh>
    <rPh sb="12" eb="13">
      <t>ビ</t>
    </rPh>
    <rPh sb="16" eb="18">
      <t>キカン</t>
    </rPh>
    <rPh sb="22" eb="24">
      <t>センケイ</t>
    </rPh>
    <rPh sb="24" eb="26">
      <t>ホカン</t>
    </rPh>
    <rPh sb="27" eb="28">
      <t>モト</t>
    </rPh>
    <rPh sb="33" eb="34">
      <t>カンガ</t>
    </rPh>
    <rPh sb="40" eb="41">
      <t>ホン</t>
    </rPh>
    <rPh sb="47" eb="49">
      <t>ワリビキ</t>
    </rPh>
    <rPh sb="53" eb="55">
      <t>センケイ</t>
    </rPh>
    <rPh sb="55" eb="57">
      <t>ホカン</t>
    </rPh>
    <phoneticPr fontId="9"/>
  </si>
  <si>
    <t>以上</t>
    <rPh sb="0" eb="2">
      <t>イジョウ</t>
    </rPh>
    <phoneticPr fontId="9"/>
  </si>
  <si>
    <t>①将来ｷｬｯｼｭﾌﾛｰの現在価値を算出する際の割引率として、ｽﾜｯﾌﾟのﾌﾟﾗｲｼﾝｸﾞにおいては割引債の利回りを基準としたｾﾞﾛｸｰﾎﾟﾝﾚｰﾄ</t>
    <rPh sb="1" eb="3">
      <t>ショウライ</t>
    </rPh>
    <rPh sb="12" eb="14">
      <t>ゲンザイ</t>
    </rPh>
    <rPh sb="14" eb="16">
      <t>カチ</t>
    </rPh>
    <rPh sb="17" eb="19">
      <t>サンシュツ</t>
    </rPh>
    <rPh sb="21" eb="22">
      <t>サイ</t>
    </rPh>
    <rPh sb="23" eb="25">
      <t>ワリビキ</t>
    </rPh>
    <rPh sb="25" eb="26">
      <t>リツ</t>
    </rPh>
    <rPh sb="49" eb="51">
      <t>ワリビキ</t>
    </rPh>
    <rPh sb="51" eb="52">
      <t>マワ</t>
    </rPh>
    <rPh sb="53" eb="55">
      <t>リマワ</t>
    </rPh>
    <rPh sb="57" eb="59">
      <t>キジュン</t>
    </rPh>
    <phoneticPr fontId="9"/>
  </si>
  <si>
    <t>3.計算ロジック等</t>
    <rPh sb="2" eb="4">
      <t>ケイサン</t>
    </rPh>
    <rPh sb="8" eb="9">
      <t>トウ</t>
    </rPh>
    <phoneticPr fontId="9"/>
  </si>
  <si>
    <t>Tibor/Libor</t>
    <phoneticPr fontId="9"/>
  </si>
  <si>
    <t>DF</t>
    <phoneticPr fontId="9"/>
  </si>
  <si>
    <t>ｾﾞﾛｸｰﾎﾟﾝﾚｰﾄ</t>
    <phoneticPr fontId="9"/>
  </si>
  <si>
    <r>
      <t>半期日数</t>
    </r>
    <r>
      <rPr>
        <b/>
        <sz val="10"/>
        <rFont val="Calibri"/>
        <family val="2"/>
      </rPr>
      <t>×DF</t>
    </r>
    <rPh sb="0" eb="2">
      <t>ハンキ</t>
    </rPh>
    <rPh sb="2" eb="4">
      <t>ニッスウ</t>
    </rPh>
    <phoneticPr fontId="9"/>
  </si>
  <si>
    <r>
      <t>市場レート</t>
    </r>
    <r>
      <rPr>
        <b/>
        <sz val="10"/>
        <rFont val="Calibri"/>
        <family val="2"/>
      </rPr>
      <t>(%)</t>
    </r>
    <rPh sb="0" eb="2">
      <t>シジョウ</t>
    </rPh>
    <phoneticPr fontId="9"/>
  </si>
  <si>
    <r>
      <t>スプレッド</t>
    </r>
    <r>
      <rPr>
        <b/>
        <sz val="10"/>
        <rFont val="Calibri"/>
        <family val="2"/>
      </rPr>
      <t>(bp)</t>
    </r>
    <phoneticPr fontId="9"/>
  </si>
  <si>
    <r>
      <t>(365</t>
    </r>
    <r>
      <rPr>
        <b/>
        <sz val="10"/>
        <rFont val="ＭＳ Ｐゴシック"/>
        <family val="3"/>
        <charset val="128"/>
      </rPr>
      <t>日ﾍﾞｰｽ</t>
    </r>
    <r>
      <rPr>
        <b/>
        <sz val="10"/>
        <rFont val="Calibri"/>
        <family val="2"/>
      </rPr>
      <t>)</t>
    </r>
    <rPh sb="4" eb="5">
      <t>ニチ</t>
    </rPh>
    <phoneticPr fontId="9"/>
  </si>
  <si>
    <r>
      <t>1</t>
    </r>
    <r>
      <rPr>
        <sz val="10"/>
        <rFont val="ＭＳ Ｐゴシック"/>
        <family val="3"/>
        <charset val="128"/>
      </rPr>
      <t>週間</t>
    </r>
    <rPh sb="1" eb="3">
      <t>シュウカン</t>
    </rPh>
    <phoneticPr fontId="9"/>
  </si>
  <si>
    <r>
      <t>2</t>
    </r>
    <r>
      <rPr>
        <sz val="10"/>
        <rFont val="ＭＳ Ｐゴシック"/>
        <family val="3"/>
        <charset val="128"/>
      </rPr>
      <t>週間</t>
    </r>
    <rPh sb="1" eb="3">
      <t>シュウカン</t>
    </rPh>
    <phoneticPr fontId="9"/>
  </si>
  <si>
    <r>
      <t>(</t>
    </r>
    <r>
      <rPr>
        <sz val="10"/>
        <rFont val="ＭＳ Ｐゴシック"/>
        <family val="3"/>
        <charset val="128"/>
      </rPr>
      <t>入力ﾚｰﾄが</t>
    </r>
    <r>
      <rPr>
        <sz val="10"/>
        <rFont val="Calibri"/>
        <family val="2"/>
      </rPr>
      <t>Libor</t>
    </r>
    <r>
      <rPr>
        <sz val="10"/>
        <rFont val="ＭＳ Ｐゴシック"/>
        <family val="3"/>
        <charset val="128"/>
      </rPr>
      <t>ﾍﾞｰｽか</t>
    </r>
    <r>
      <rPr>
        <sz val="10"/>
        <rFont val="Calibri"/>
        <family val="2"/>
      </rPr>
      <t>Tibor</t>
    </r>
    <r>
      <rPr>
        <sz val="10"/>
        <rFont val="ＭＳ Ｐゴシック"/>
        <family val="3"/>
        <charset val="128"/>
      </rPr>
      <t>かを入力する</t>
    </r>
    <r>
      <rPr>
        <sz val="10"/>
        <rFont val="Calibri"/>
        <family val="2"/>
      </rPr>
      <t>)</t>
    </r>
    <rPh sb="1" eb="3">
      <t>ニュウリョク</t>
    </rPh>
    <rPh sb="24" eb="26">
      <t>ニュウリョク</t>
    </rPh>
    <phoneticPr fontId="9"/>
  </si>
  <si>
    <r>
      <t>応当日</t>
    </r>
    <r>
      <rPr>
        <b/>
        <sz val="10"/>
        <rFont val="Calibri"/>
        <family val="2"/>
      </rPr>
      <t>(*)</t>
    </r>
    <rPh sb="0" eb="1">
      <t>オウ</t>
    </rPh>
    <rPh sb="1" eb="2">
      <t>トウ</t>
    </rPh>
    <rPh sb="2" eb="3">
      <t>ヒ</t>
    </rPh>
    <phoneticPr fontId="9"/>
  </si>
  <si>
    <r>
      <t>(</t>
    </r>
    <r>
      <rPr>
        <b/>
        <sz val="10"/>
        <rFont val="ＭＳ Ｐゴシック"/>
        <family val="3"/>
        <charset val="128"/>
      </rPr>
      <t>ﾃﾞｨｽｶｳﾝﾄﾌｧｸﾀｰ</t>
    </r>
    <r>
      <rPr>
        <b/>
        <sz val="10"/>
        <rFont val="Calibri"/>
        <family val="2"/>
      </rPr>
      <t>)</t>
    </r>
    <phoneticPr fontId="9"/>
  </si>
  <si>
    <r>
      <t>(*)</t>
    </r>
    <r>
      <rPr>
        <sz val="10"/>
        <rFont val="ＭＳ Ｐゴシック"/>
        <family val="3"/>
        <charset val="128"/>
      </rPr>
      <t>譲渡日から譲渡後期間に対応した応当日を入力</t>
    </r>
    <rPh sb="3" eb="5">
      <t>ジョウト</t>
    </rPh>
    <rPh sb="5" eb="6">
      <t>ビ</t>
    </rPh>
    <rPh sb="8" eb="10">
      <t>ジョウト</t>
    </rPh>
    <rPh sb="10" eb="11">
      <t>ゴ</t>
    </rPh>
    <rPh sb="11" eb="13">
      <t>キカン</t>
    </rPh>
    <rPh sb="14" eb="16">
      <t>タイオウ</t>
    </rPh>
    <rPh sb="18" eb="19">
      <t>オウ</t>
    </rPh>
    <rPh sb="19" eb="20">
      <t>トウ</t>
    </rPh>
    <rPh sb="20" eb="21">
      <t>ビ</t>
    </rPh>
    <rPh sb="22" eb="24">
      <t>ニュウリョク</t>
    </rPh>
    <phoneticPr fontId="9"/>
  </si>
  <si>
    <t>Libor</t>
  </si>
  <si>
    <t>ｾﾞﾛﾚｰﾄ</t>
    <phoneticPr fontId="9"/>
  </si>
  <si>
    <r>
      <t>　 (市場ﾚｰﾄは、1年以内は短期のﾏﾈｰﾏｰｹｯﾄのﾚｰﾄ</t>
    </r>
    <r>
      <rPr>
        <sz val="11"/>
        <color indexed="30"/>
        <rFont val="Calibri"/>
        <family val="2"/>
      </rPr>
      <t>[*]</t>
    </r>
    <r>
      <rPr>
        <sz val="11"/>
        <rFont val="ＭＳ Ｐゴシック"/>
        <family val="3"/>
        <charset val="128"/>
      </rPr>
      <t>、1年6ヶ月以降はｽﾜｯﾌﾟﾚｰﾄを入力する。また、入力する市場ﾚｰﾄは、譲渡日</t>
    </r>
    <rPh sb="3" eb="5">
      <t>シジョウ</t>
    </rPh>
    <rPh sb="11" eb="12">
      <t>ネン</t>
    </rPh>
    <rPh sb="12" eb="14">
      <t>イナイ</t>
    </rPh>
    <rPh sb="15" eb="17">
      <t>タンキ</t>
    </rPh>
    <rPh sb="35" eb="36">
      <t>ネン</t>
    </rPh>
    <rPh sb="38" eb="39">
      <t>ゲツ</t>
    </rPh>
    <rPh sb="39" eb="41">
      <t>イコウ</t>
    </rPh>
    <rPh sb="51" eb="53">
      <t>ニュウリョク</t>
    </rPh>
    <rPh sb="59" eb="61">
      <t>ニュウリョク</t>
    </rPh>
    <rPh sb="63" eb="65">
      <t>シジョウ</t>
    </rPh>
    <rPh sb="70" eb="72">
      <t>ジョウト</t>
    </rPh>
    <rPh sb="72" eb="73">
      <t>ビ</t>
    </rPh>
    <phoneticPr fontId="9"/>
  </si>
  <si>
    <r>
      <t xml:space="preserve">[*] </t>
    </r>
    <r>
      <rPr>
        <sz val="11"/>
        <color indexed="30"/>
        <rFont val="ＭＳ Ｐゴシック"/>
        <family val="3"/>
        <charset val="128"/>
      </rPr>
      <t>　</t>
    </r>
    <r>
      <rPr>
        <sz val="11"/>
        <color indexed="30"/>
        <rFont val="Calibri"/>
        <family val="2"/>
      </rPr>
      <t>BBA-LIBOR</t>
    </r>
    <r>
      <rPr>
        <sz val="11"/>
        <color indexed="30"/>
        <rFont val="ＭＳ Ｐゴシック"/>
        <family val="3"/>
        <charset val="128"/>
      </rPr>
      <t>の場合においては、</t>
    </r>
    <r>
      <rPr>
        <sz val="11"/>
        <color indexed="30"/>
        <rFont val="Calibri"/>
        <family val="2"/>
      </rPr>
      <t>JPY</t>
    </r>
    <r>
      <rPr>
        <sz val="11"/>
        <color indexed="30"/>
        <rFont val="ＭＳ Ｐゴシック"/>
        <family val="3"/>
        <charset val="128"/>
      </rPr>
      <t>につき</t>
    </r>
    <r>
      <rPr>
        <sz val="11"/>
        <color indexed="30"/>
        <rFont val="Calibri"/>
        <family val="2"/>
      </rPr>
      <t>2013/06</t>
    </r>
    <r>
      <rPr>
        <sz val="11"/>
        <color indexed="30"/>
        <rFont val="ＭＳ Ｐゴシック"/>
        <family val="3"/>
        <charset val="128"/>
      </rPr>
      <t>月より</t>
    </r>
    <r>
      <rPr>
        <sz val="11"/>
        <color indexed="30"/>
        <rFont val="Calibri"/>
        <family val="2"/>
      </rPr>
      <t>2wks/4M/5M/7M/8M/9M/10M/11M</t>
    </r>
    <r>
      <rPr>
        <sz val="11"/>
        <color indexed="30"/>
        <rFont val="ＭＳ Ｐゴシック"/>
        <family val="3"/>
        <charset val="128"/>
      </rPr>
      <t>の期間は廃止。</t>
    </r>
    <rPh sb="15" eb="17">
      <t>バアイ</t>
    </rPh>
    <rPh sb="36" eb="37">
      <t>ガツ</t>
    </rPh>
    <rPh sb="67" eb="69">
      <t>キカン</t>
    </rPh>
    <rPh sb="70" eb="72">
      <t>ハイシ</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</si>
</sst>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8" formatCode="mm/dd/yy"/>
    <numFmt numFmtId="183" formatCode="0.000000_);[Red]\(0.000000\)"/>
    <numFmt numFmtId="187" formatCode="0.000000_ "/>
    <numFmt numFmtId="196" formatCode="0_ "/>
    <numFmt numFmtId="207" formatCode="#,##0.0000000;[Red]\-#,##0.0000000"/>
    <numFmt numFmtId="209" formatCode="0.000%"/>
    <numFmt numFmtId="210" formatCode="0.0000%"/>
    <numFmt numFmtId="211" formatCode="0.00000%"/>
  </numFmts>
  <fonts count="30" x14ac:knownFonts="1">
    <font>
      <sz val="11"/>
      <name val="ＭＳ Ｐゴシック"/>
      <family val="3"/>
      <charset val="128"/>
    </font>
    <font>
      <b/>
      <sz val="11"/>
      <name val="ＭＳ Ｐゴシック"/>
      <family val="3"/>
      <charset val="128"/>
    </font>
    <font>
      <sz val="11"/>
      <name val="ＭＳ Ｐゴシック"/>
      <family val="3"/>
      <charset val="128"/>
    </font>
    <font>
      <sz val="10"/>
      <name val="MS Sans Serif"/>
      <family val="2"/>
    </font>
    <font>
      <b/>
      <sz val="11"/>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10"/>
      <name val="ＭＳ ゴシック"/>
      <family val="3"/>
      <charset val="128"/>
    </font>
    <font>
      <sz val="11"/>
      <name val="ＭＳ ゴシック"/>
      <family val="3"/>
      <charset val="128"/>
    </font>
    <font>
      <sz val="6"/>
      <name val="ＭＳ ゴシック"/>
      <family val="3"/>
      <charset val="128"/>
    </font>
    <font>
      <b/>
      <vertAlign val="superscript"/>
      <sz val="11"/>
      <name val="ＭＳ Ｐゴシック"/>
      <family val="3"/>
      <charset val="128"/>
    </font>
    <font>
      <sz val="11"/>
      <name val="ＭＳ Ｐゴシック"/>
      <family val="3"/>
      <charset val="128"/>
    </font>
    <font>
      <b/>
      <sz val="12"/>
      <color indexed="56"/>
      <name val="ＭＳ Ｐゴシック"/>
      <family val="3"/>
      <charset val="128"/>
    </font>
    <font>
      <strike/>
      <sz val="11"/>
      <color indexed="10"/>
      <name val="ＭＳ Ｐゴシック"/>
      <family val="3"/>
      <charset val="128"/>
    </font>
    <font>
      <b/>
      <strike/>
      <sz val="11"/>
      <color indexed="10"/>
      <name val="ＭＳ Ｐゴシック"/>
      <family val="3"/>
      <charset val="128"/>
    </font>
    <font>
      <sz val="11"/>
      <color indexed="56"/>
      <name val="ＭＳ Ｐゴシック"/>
      <family val="3"/>
      <charset val="128"/>
    </font>
    <font>
      <b/>
      <sz val="11"/>
      <name val="Calibri"/>
      <family val="2"/>
    </font>
    <font>
      <sz val="11"/>
      <name val="Calibri"/>
      <family val="2"/>
    </font>
    <font>
      <sz val="10"/>
      <name val="Calibri"/>
      <family val="2"/>
    </font>
    <font>
      <b/>
      <sz val="10"/>
      <name val="Calibri"/>
      <family val="2"/>
    </font>
    <font>
      <sz val="11"/>
      <color indexed="30"/>
      <name val="ＭＳ Ｐゴシック"/>
      <family val="3"/>
      <charset val="128"/>
    </font>
    <font>
      <sz val="11"/>
      <color indexed="30"/>
      <name val="Calibri"/>
      <family val="2"/>
    </font>
    <font>
      <sz val="11"/>
      <color rgb="FF0070C0"/>
      <name val="Calibri"/>
      <family val="2"/>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lightUp">
        <bgColor indexed="31"/>
      </patternFill>
    </fill>
  </fills>
  <borders count="5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thin">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3" fillId="0" borderId="0"/>
  </cellStyleXfs>
  <cellXfs count="266">
    <xf numFmtId="0" fontId="0" fillId="0" borderId="0" xfId="0"/>
    <xf numFmtId="0" fontId="5" fillId="0" borderId="0" xfId="0" applyFont="1" applyFill="1"/>
    <xf numFmtId="0" fontId="2" fillId="0" borderId="0" xfId="0" applyFont="1" applyFill="1"/>
    <xf numFmtId="0" fontId="2" fillId="0" borderId="0" xfId="0" applyFont="1"/>
    <xf numFmtId="0" fontId="1" fillId="0" borderId="0" xfId="0" applyFont="1"/>
    <xf numFmtId="0" fontId="1" fillId="0" borderId="0" xfId="0" applyFont="1" applyFill="1"/>
    <xf numFmtId="0" fontId="11" fillId="0" borderId="0" xfId="0" applyFont="1"/>
    <xf numFmtId="0" fontId="12" fillId="0" borderId="0" xfId="0" applyFont="1" applyFill="1"/>
    <xf numFmtId="0" fontId="18" fillId="0" borderId="0" xfId="0" applyFont="1" applyFill="1"/>
    <xf numFmtId="0" fontId="12" fillId="0" borderId="0" xfId="0" quotePrefix="1" applyFont="1" applyFill="1"/>
    <xf numFmtId="0" fontId="11" fillId="0" borderId="0" xfId="0" applyFont="1" applyFill="1"/>
    <xf numFmtId="0" fontId="4" fillId="0" borderId="0" xfId="0" applyFont="1" applyFill="1"/>
    <xf numFmtId="0" fontId="7" fillId="0" borderId="0" xfId="0" applyFont="1" applyFill="1"/>
    <xf numFmtId="0" fontId="6" fillId="0" borderId="0" xfId="0" applyFont="1" applyFill="1"/>
    <xf numFmtId="0" fontId="18" fillId="0" borderId="0" xfId="0" applyFont="1" applyFill="1" applyAlignment="1">
      <alignment horizontal="left"/>
    </xf>
    <xf numFmtId="0" fontId="10" fillId="0" borderId="0" xfId="0" applyFont="1" applyFill="1" applyProtection="1">
      <protection locked="0"/>
    </xf>
    <xf numFmtId="0" fontId="10" fillId="0" borderId="0" xfId="0" applyFont="1" applyFill="1" applyProtection="1"/>
    <xf numFmtId="14" fontId="8" fillId="0" borderId="1" xfId="3" applyNumberFormat="1" applyFont="1" applyFill="1" applyBorder="1" applyAlignment="1" applyProtection="1">
      <alignment horizontal="left" vertical="center"/>
    </xf>
    <xf numFmtId="0" fontId="6" fillId="0" borderId="2" xfId="3" applyNumberFormat="1" applyFont="1" applyFill="1" applyBorder="1" applyProtection="1"/>
    <xf numFmtId="0" fontId="8" fillId="0" borderId="3" xfId="3" applyNumberFormat="1" applyFont="1" applyFill="1" applyBorder="1" applyAlignment="1" applyProtection="1">
      <alignment horizontal="center"/>
    </xf>
    <xf numFmtId="14" fontId="8" fillId="0" borderId="4" xfId="3" applyNumberFormat="1" applyFont="1" applyFill="1" applyBorder="1" applyAlignment="1" applyProtection="1">
      <alignment horizontal="center" vertical="center"/>
    </xf>
    <xf numFmtId="0" fontId="8" fillId="0" borderId="3" xfId="3" applyNumberFormat="1" applyFont="1" applyFill="1" applyBorder="1" applyAlignment="1" applyProtection="1">
      <alignment horizontal="center" vertical="center"/>
    </xf>
    <xf numFmtId="183" fontId="8" fillId="0" borderId="5" xfId="3" applyNumberFormat="1" applyFont="1" applyFill="1" applyBorder="1" applyAlignment="1" applyProtection="1">
      <alignment horizontal="center" vertical="center"/>
    </xf>
    <xf numFmtId="0" fontId="5" fillId="0" borderId="0" xfId="0" applyNumberFormat="1" applyFont="1" applyProtection="1">
      <protection locked="0"/>
    </xf>
    <xf numFmtId="207" fontId="5" fillId="0" borderId="0" xfId="2" applyNumberFormat="1" applyFont="1" applyProtection="1">
      <protection locked="0"/>
    </xf>
    <xf numFmtId="207" fontId="6" fillId="0" borderId="0" xfId="2" applyNumberFormat="1" applyFont="1" applyProtection="1">
      <protection locked="0"/>
    </xf>
    <xf numFmtId="0" fontId="6" fillId="0" borderId="0" xfId="0" applyFont="1" applyProtection="1">
      <protection locked="0"/>
    </xf>
    <xf numFmtId="0" fontId="5" fillId="0" borderId="0" xfId="0" applyFont="1" applyProtection="1">
      <protection locked="0"/>
    </xf>
    <xf numFmtId="0" fontId="5" fillId="0" borderId="0" xfId="0" applyFont="1" applyFill="1" applyProtection="1">
      <protection locked="0"/>
    </xf>
    <xf numFmtId="0" fontId="11" fillId="0" borderId="0" xfId="0" applyNumberFormat="1" applyFont="1" applyAlignment="1" applyProtection="1">
      <alignment horizontal="center"/>
      <protection locked="0"/>
    </xf>
    <xf numFmtId="38" fontId="13" fillId="2" borderId="6" xfId="2" applyFont="1" applyFill="1" applyBorder="1" applyProtection="1">
      <protection locked="0"/>
    </xf>
    <xf numFmtId="38" fontId="6" fillId="0" borderId="0" xfId="2" applyFont="1" applyProtection="1">
      <protection locked="0"/>
    </xf>
    <xf numFmtId="14" fontId="13" fillId="2" borderId="7" xfId="3" applyNumberFormat="1" applyFont="1" applyFill="1" applyBorder="1" applyProtection="1">
      <protection locked="0"/>
    </xf>
    <xf numFmtId="211" fontId="13" fillId="2" borderId="7" xfId="0" applyNumberFormat="1" applyFont="1" applyFill="1" applyBorder="1" applyProtection="1">
      <protection locked="0"/>
    </xf>
    <xf numFmtId="38" fontId="5" fillId="0" borderId="0" xfId="0" applyNumberFormat="1" applyFont="1" applyProtection="1">
      <protection locked="0"/>
    </xf>
    <xf numFmtId="0" fontId="6" fillId="0" borderId="0" xfId="0" applyFont="1" applyFill="1" applyAlignment="1" applyProtection="1">
      <alignment horizontal="right"/>
      <protection locked="0"/>
    </xf>
    <xf numFmtId="10" fontId="6" fillId="0" borderId="0" xfId="0" applyNumberFormat="1" applyFont="1" applyFill="1" applyProtection="1">
      <protection locked="0"/>
    </xf>
    <xf numFmtId="0" fontId="5" fillId="0" borderId="0" xfId="0" applyFont="1" applyFill="1" applyAlignment="1" applyProtection="1">
      <alignment horizontal="right"/>
      <protection locked="0"/>
    </xf>
    <xf numFmtId="211" fontId="13" fillId="2" borderId="8" xfId="0" applyNumberFormat="1" applyFont="1" applyFill="1" applyBorder="1" applyProtection="1">
      <protection locked="0"/>
    </xf>
    <xf numFmtId="0" fontId="6" fillId="0" borderId="0" xfId="0" applyFont="1" applyAlignment="1" applyProtection="1">
      <alignment horizontal="right"/>
      <protection locked="0"/>
    </xf>
    <xf numFmtId="0" fontId="5" fillId="0" borderId="0" xfId="0" applyFont="1" applyBorder="1" applyProtection="1">
      <protection locked="0"/>
    </xf>
    <xf numFmtId="0" fontId="6" fillId="0" borderId="0" xfId="0" applyFont="1" applyBorder="1" applyProtection="1">
      <protection locked="0"/>
    </xf>
    <xf numFmtId="211" fontId="13" fillId="0" borderId="8" xfId="0" applyNumberFormat="1" applyFont="1" applyFill="1" applyBorder="1" applyProtection="1">
      <protection locked="0"/>
    </xf>
    <xf numFmtId="0" fontId="2" fillId="0" borderId="0" xfId="0" applyNumberFormat="1" applyFont="1" applyProtection="1">
      <protection locked="0"/>
    </xf>
    <xf numFmtId="207" fontId="2" fillId="0" borderId="0" xfId="2" applyNumberFormat="1" applyFont="1" applyProtection="1">
      <protection locked="0"/>
    </xf>
    <xf numFmtId="0" fontId="13" fillId="2" borderId="8" xfId="0" applyNumberFormat="1" applyFont="1" applyFill="1" applyBorder="1" applyAlignment="1" applyProtection="1">
      <alignment horizontal="center"/>
      <protection locked="0"/>
    </xf>
    <xf numFmtId="38" fontId="6" fillId="0" borderId="0" xfId="0" applyNumberFormat="1" applyFont="1" applyProtection="1">
      <protection locked="0"/>
    </xf>
    <xf numFmtId="0" fontId="13" fillId="2" borderId="8" xfId="0" applyNumberFormat="1" applyFont="1" applyFill="1" applyBorder="1" applyProtection="1">
      <protection locked="0"/>
    </xf>
    <xf numFmtId="0" fontId="13" fillId="2" borderId="9" xfId="0" applyNumberFormat="1" applyFont="1" applyFill="1" applyBorder="1" applyAlignment="1" applyProtection="1">
      <alignment horizontal="center"/>
      <protection locked="0"/>
    </xf>
    <xf numFmtId="0" fontId="14" fillId="0" borderId="0" xfId="0" applyFont="1" applyProtection="1">
      <protection locked="0"/>
    </xf>
    <xf numFmtId="207" fontId="6" fillId="0" borderId="0" xfId="2" applyNumberFormat="1" applyFont="1" applyBorder="1" applyProtection="1">
      <protection locked="0"/>
    </xf>
    <xf numFmtId="183" fontId="6" fillId="0" borderId="0" xfId="0" applyNumberFormat="1" applyFont="1" applyProtection="1">
      <protection locked="0"/>
    </xf>
    <xf numFmtId="38" fontId="5" fillId="0" borderId="0" xfId="2" applyFont="1" applyProtection="1">
      <protection locked="0"/>
    </xf>
    <xf numFmtId="209" fontId="6" fillId="0" borderId="0" xfId="0" applyNumberFormat="1" applyFont="1" applyProtection="1">
      <protection locked="0"/>
    </xf>
    <xf numFmtId="210" fontId="6" fillId="0" borderId="0" xfId="0" applyNumberFormat="1" applyFont="1" applyProtection="1">
      <protection locked="0"/>
    </xf>
    <xf numFmtId="0" fontId="6" fillId="0" borderId="0" xfId="3" applyFont="1" applyFill="1" applyBorder="1" applyProtection="1">
      <protection locked="0"/>
    </xf>
    <xf numFmtId="0" fontId="6" fillId="0" borderId="0" xfId="3" applyNumberFormat="1" applyFont="1" applyFill="1" applyBorder="1" applyProtection="1">
      <protection locked="0"/>
    </xf>
    <xf numFmtId="207" fontId="5" fillId="0" borderId="0" xfId="2" applyNumberFormat="1" applyFont="1" applyFill="1" applyBorder="1" applyProtection="1">
      <protection locked="0"/>
    </xf>
    <xf numFmtId="211" fontId="6" fillId="0" borderId="0" xfId="0" applyNumberFormat="1" applyFont="1" applyFill="1" applyProtection="1">
      <protection locked="0"/>
    </xf>
    <xf numFmtId="211" fontId="6" fillId="0" borderId="0" xfId="0" applyNumberFormat="1" applyFont="1" applyProtection="1">
      <protection locked="0"/>
    </xf>
    <xf numFmtId="187" fontId="6" fillId="0" borderId="0" xfId="3" applyNumberFormat="1" applyFont="1" applyFill="1" applyBorder="1" applyProtection="1">
      <protection locked="0"/>
    </xf>
    <xf numFmtId="14" fontId="13" fillId="0" borderId="10" xfId="3" applyNumberFormat="1" applyFont="1" applyFill="1" applyBorder="1" applyProtection="1">
      <protection locked="0"/>
    </xf>
    <xf numFmtId="0" fontId="13" fillId="0" borderId="11" xfId="0" applyFont="1" applyBorder="1" applyProtection="1">
      <protection locked="0"/>
    </xf>
    <xf numFmtId="0" fontId="13" fillId="0" borderId="12" xfId="0" applyFont="1" applyBorder="1" applyProtection="1">
      <protection locked="0"/>
    </xf>
    <xf numFmtId="211" fontId="6" fillId="0" borderId="0" xfId="1" applyNumberFormat="1" applyFont="1" applyFill="1" applyBorder="1" applyProtection="1">
      <protection locked="0"/>
    </xf>
    <xf numFmtId="14" fontId="13" fillId="2" borderId="13" xfId="3" applyNumberFormat="1" applyFont="1" applyFill="1" applyBorder="1" applyProtection="1">
      <protection locked="0"/>
    </xf>
    <xf numFmtId="38" fontId="13" fillId="2" borderId="12" xfId="2" applyFont="1" applyFill="1" applyBorder="1" applyProtection="1">
      <protection locked="0"/>
    </xf>
    <xf numFmtId="14" fontId="13" fillId="2" borderId="10" xfId="3" applyNumberFormat="1" applyFont="1" applyFill="1" applyBorder="1" applyProtection="1">
      <protection locked="0"/>
    </xf>
    <xf numFmtId="0" fontId="13" fillId="0" borderId="14" xfId="3" applyNumberFormat="1" applyFont="1" applyFill="1" applyBorder="1" applyProtection="1">
      <protection locked="0"/>
    </xf>
    <xf numFmtId="0" fontId="13" fillId="0" borderId="15" xfId="3" applyNumberFormat="1" applyFont="1" applyFill="1" applyBorder="1" applyProtection="1">
      <protection locked="0"/>
    </xf>
    <xf numFmtId="211" fontId="13" fillId="0" borderId="15" xfId="1" applyNumberFormat="1" applyFont="1" applyFill="1" applyBorder="1" applyProtection="1">
      <protection locked="0"/>
    </xf>
    <xf numFmtId="207" fontId="13" fillId="0" borderId="15" xfId="2" quotePrefix="1" applyNumberFormat="1" applyFont="1" applyFill="1" applyBorder="1" applyProtection="1">
      <protection locked="0"/>
    </xf>
    <xf numFmtId="207" fontId="13" fillId="0" borderId="15" xfId="2" applyNumberFormat="1" applyFont="1" applyFill="1" applyBorder="1" applyProtection="1">
      <protection locked="0"/>
    </xf>
    <xf numFmtId="38" fontId="13" fillId="0" borderId="15" xfId="2" applyFont="1" applyBorder="1" applyProtection="1">
      <protection locked="0"/>
    </xf>
    <xf numFmtId="38" fontId="13" fillId="0" borderId="15" xfId="2" applyFont="1" applyFill="1" applyBorder="1" applyProtection="1">
      <protection locked="0"/>
    </xf>
    <xf numFmtId="14" fontId="13" fillId="0" borderId="16" xfId="3" applyNumberFormat="1" applyFont="1" applyFill="1" applyBorder="1" applyAlignment="1" applyProtection="1">
      <alignment horizontal="center"/>
      <protection locked="0"/>
    </xf>
    <xf numFmtId="0" fontId="13" fillId="0" borderId="17" xfId="3" applyNumberFormat="1" applyFont="1" applyFill="1" applyBorder="1" applyProtection="1">
      <protection locked="0"/>
    </xf>
    <xf numFmtId="0" fontId="13" fillId="0" borderId="18" xfId="3" applyNumberFormat="1" applyFont="1" applyFill="1" applyBorder="1" applyProtection="1">
      <protection locked="0"/>
    </xf>
    <xf numFmtId="211" fontId="13" fillId="0" borderId="18" xfId="1" applyNumberFormat="1" applyFont="1" applyFill="1" applyBorder="1" applyProtection="1">
      <protection locked="0"/>
    </xf>
    <xf numFmtId="207" fontId="13" fillId="0" borderId="18" xfId="2" quotePrefix="1" applyNumberFormat="1" applyFont="1" applyFill="1" applyBorder="1" applyProtection="1">
      <protection locked="0"/>
    </xf>
    <xf numFmtId="207" fontId="13" fillId="0" borderId="18" xfId="2" applyNumberFormat="1" applyFont="1" applyFill="1" applyBorder="1" applyProtection="1">
      <protection locked="0"/>
    </xf>
    <xf numFmtId="38" fontId="13" fillId="0" borderId="18" xfId="2" applyFont="1" applyBorder="1" applyProtection="1">
      <protection locked="0"/>
    </xf>
    <xf numFmtId="0" fontId="6" fillId="0" borderId="0" xfId="0" applyFont="1" applyFill="1" applyBorder="1" applyProtection="1">
      <protection locked="0"/>
    </xf>
    <xf numFmtId="14" fontId="6" fillId="0" borderId="0" xfId="3" applyNumberFormat="1" applyFont="1" applyFill="1" applyBorder="1" applyProtection="1">
      <protection locked="0"/>
    </xf>
    <xf numFmtId="207" fontId="6" fillId="0" borderId="0" xfId="2" quotePrefix="1" applyNumberFormat="1" applyFont="1" applyFill="1" applyBorder="1" applyProtection="1">
      <protection locked="0"/>
    </xf>
    <xf numFmtId="207" fontId="6" fillId="0" borderId="0" xfId="2" applyNumberFormat="1" applyFont="1" applyFill="1" applyBorder="1" applyProtection="1">
      <protection locked="0"/>
    </xf>
    <xf numFmtId="38" fontId="6" fillId="0" borderId="0" xfId="2" applyFont="1" applyFill="1" applyBorder="1" applyProtection="1">
      <protection locked="0"/>
    </xf>
    <xf numFmtId="178" fontId="6" fillId="0" borderId="0" xfId="3" applyNumberFormat="1" applyFont="1" applyFill="1" applyBorder="1" applyProtection="1">
      <protection locked="0"/>
    </xf>
    <xf numFmtId="38" fontId="6" fillId="0" borderId="0" xfId="0" applyNumberFormat="1" applyFont="1" applyFill="1" applyBorder="1" applyProtection="1">
      <protection locked="0"/>
    </xf>
    <xf numFmtId="30" fontId="6" fillId="0" borderId="0" xfId="3" applyNumberFormat="1" applyFont="1" applyFill="1" applyBorder="1" applyProtection="1">
      <protection locked="0"/>
    </xf>
    <xf numFmtId="183" fontId="6" fillId="0" borderId="0" xfId="3" applyNumberFormat="1" applyFont="1" applyFill="1" applyBorder="1" applyProtection="1">
      <protection locked="0"/>
    </xf>
    <xf numFmtId="0" fontId="5" fillId="0" borderId="0" xfId="0" applyFont="1" applyFill="1" applyBorder="1" applyProtection="1">
      <protection locked="0"/>
    </xf>
    <xf numFmtId="207" fontId="6" fillId="0" borderId="0" xfId="2" applyNumberFormat="1" applyFont="1" applyFill="1" applyProtection="1">
      <protection locked="0"/>
    </xf>
    <xf numFmtId="0" fontId="13" fillId="3" borderId="2" xfId="0" applyFont="1" applyFill="1" applyBorder="1" applyProtection="1"/>
    <xf numFmtId="38" fontId="13" fillId="3" borderId="2" xfId="0" applyNumberFormat="1" applyFont="1" applyFill="1" applyBorder="1" applyProtection="1"/>
    <xf numFmtId="38" fontId="13" fillId="3" borderId="2" xfId="2" applyFont="1" applyFill="1" applyBorder="1" applyProtection="1"/>
    <xf numFmtId="207" fontId="6" fillId="0" borderId="0" xfId="2" applyNumberFormat="1" applyFont="1" applyProtection="1"/>
    <xf numFmtId="38" fontId="5" fillId="0" borderId="0" xfId="0" applyNumberFormat="1" applyFont="1" applyProtection="1"/>
    <xf numFmtId="0" fontId="13" fillId="0" borderId="19" xfId="0" applyFont="1" applyBorder="1" applyProtection="1"/>
    <xf numFmtId="0" fontId="13" fillId="0" borderId="20" xfId="0" applyFont="1" applyBorder="1" applyProtection="1"/>
    <xf numFmtId="0" fontId="13" fillId="0" borderId="21" xfId="0" applyFont="1" applyBorder="1" applyProtection="1"/>
    <xf numFmtId="0" fontId="13" fillId="0" borderId="22" xfId="0" applyFont="1" applyFill="1" applyBorder="1" applyProtection="1"/>
    <xf numFmtId="0" fontId="13" fillId="0" borderId="23" xfId="0" applyFont="1" applyFill="1" applyBorder="1" applyProtection="1"/>
    <xf numFmtId="0" fontId="5" fillId="0" borderId="0" xfId="0" applyNumberFormat="1" applyFont="1" applyProtection="1"/>
    <xf numFmtId="0" fontId="15" fillId="0" borderId="0" xfId="0" applyNumberFormat="1" applyFont="1" applyProtection="1"/>
    <xf numFmtId="0" fontId="2" fillId="0" borderId="0" xfId="0" applyNumberFormat="1" applyFont="1" applyProtection="1"/>
    <xf numFmtId="14" fontId="13" fillId="0" borderId="7" xfId="3" applyNumberFormat="1" applyFont="1" applyFill="1" applyBorder="1" applyProtection="1"/>
    <xf numFmtId="196" fontId="13" fillId="0" borderId="24" xfId="3" applyNumberFormat="1" applyFont="1" applyFill="1" applyBorder="1" applyAlignment="1" applyProtection="1">
      <alignment horizontal="center"/>
    </xf>
    <xf numFmtId="0" fontId="13" fillId="0" borderId="11" xfId="3" applyNumberFormat="1" applyFont="1" applyFill="1" applyBorder="1" applyAlignment="1" applyProtection="1">
      <alignment horizontal="center" vertical="center" wrapText="1"/>
    </xf>
    <xf numFmtId="0" fontId="13" fillId="0" borderId="11" xfId="0" applyFont="1" applyBorder="1" applyAlignment="1" applyProtection="1">
      <alignment horizontal="center" vertical="center"/>
    </xf>
    <xf numFmtId="0" fontId="13" fillId="0" borderId="25" xfId="0" applyFont="1" applyBorder="1" applyAlignment="1" applyProtection="1">
      <alignment horizontal="center" vertical="center"/>
    </xf>
    <xf numFmtId="196" fontId="13" fillId="0" borderId="26" xfId="3" applyNumberFormat="1" applyFont="1" applyFill="1" applyBorder="1" applyAlignment="1" applyProtection="1">
      <alignment horizontal="center"/>
    </xf>
    <xf numFmtId="0" fontId="13" fillId="0" borderId="15" xfId="0" applyFont="1" applyBorder="1" applyAlignment="1" applyProtection="1">
      <alignment horizontal="center" vertical="center" wrapText="1"/>
    </xf>
    <xf numFmtId="207" fontId="6" fillId="0" borderId="27" xfId="2" applyNumberFormat="1" applyFont="1" applyFill="1" applyBorder="1" applyAlignment="1" applyProtection="1">
      <alignment horizontal="center" vertical="center" wrapText="1"/>
    </xf>
    <xf numFmtId="207" fontId="13" fillId="0" borderId="27" xfId="2" applyNumberFormat="1"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9" xfId="0" applyFont="1" applyBorder="1" applyAlignment="1" applyProtection="1">
      <alignment horizontal="center" vertical="center"/>
    </xf>
    <xf numFmtId="14" fontId="13" fillId="0" borderId="10" xfId="3" applyNumberFormat="1" applyFont="1" applyFill="1" applyBorder="1" applyProtection="1"/>
    <xf numFmtId="14" fontId="13" fillId="0" borderId="13" xfId="3" applyNumberFormat="1" applyFont="1" applyFill="1" applyBorder="1" applyProtection="1"/>
    <xf numFmtId="3" fontId="13" fillId="0" borderId="30" xfId="2" applyNumberFormat="1" applyFont="1" applyFill="1" applyBorder="1" applyProtection="1"/>
    <xf numFmtId="0" fontId="13" fillId="0" borderId="31" xfId="3" applyNumberFormat="1" applyFont="1" applyFill="1" applyBorder="1" applyProtection="1"/>
    <xf numFmtId="207" fontId="13" fillId="0" borderId="31" xfId="2" applyNumberFormat="1" applyFont="1" applyFill="1" applyBorder="1" applyProtection="1"/>
    <xf numFmtId="38" fontId="13" fillId="0" borderId="31" xfId="2" applyFont="1" applyFill="1" applyBorder="1" applyProtection="1"/>
    <xf numFmtId="0" fontId="13" fillId="0" borderId="32" xfId="3" applyNumberFormat="1" applyFont="1" applyFill="1" applyBorder="1" applyProtection="1"/>
    <xf numFmtId="0" fontId="13" fillId="0" borderId="12" xfId="3" applyNumberFormat="1" applyFont="1" applyFill="1" applyBorder="1" applyProtection="1"/>
    <xf numFmtId="207" fontId="13" fillId="0" borderId="12" xfId="2" applyNumberFormat="1" applyFont="1" applyFill="1" applyBorder="1" applyProtection="1"/>
    <xf numFmtId="38" fontId="13" fillId="0" borderId="12" xfId="2" applyFont="1" applyBorder="1" applyProtection="1"/>
    <xf numFmtId="211" fontId="13" fillId="0" borderId="12" xfId="1" applyNumberFormat="1" applyFont="1" applyFill="1" applyBorder="1" applyProtection="1"/>
    <xf numFmtId="207" fontId="13" fillId="0" borderId="12" xfId="2" quotePrefix="1" applyNumberFormat="1" applyFont="1" applyFill="1" applyBorder="1" applyProtection="1"/>
    <xf numFmtId="38" fontId="13" fillId="0" borderId="31" xfId="2" applyFont="1" applyBorder="1" applyProtection="1"/>
    <xf numFmtId="38" fontId="13" fillId="0" borderId="31" xfId="0" applyNumberFormat="1" applyFont="1" applyBorder="1" applyProtection="1"/>
    <xf numFmtId="38" fontId="13" fillId="0" borderId="33" xfId="2" applyFont="1" applyBorder="1" applyProtection="1"/>
    <xf numFmtId="38" fontId="13" fillId="0" borderId="12" xfId="0" applyNumberFormat="1" applyFont="1" applyBorder="1" applyProtection="1"/>
    <xf numFmtId="38" fontId="13" fillId="0" borderId="34" xfId="2" applyFont="1" applyBorder="1" applyProtection="1"/>
    <xf numFmtId="38" fontId="13" fillId="0" borderId="12" xfId="2" applyFont="1" applyFill="1" applyBorder="1" applyProtection="1"/>
    <xf numFmtId="38" fontId="13" fillId="0" borderId="34" xfId="2" applyFont="1" applyFill="1" applyBorder="1" applyProtection="1"/>
    <xf numFmtId="38" fontId="13" fillId="0" borderId="15" xfId="2" applyFont="1" applyFill="1" applyBorder="1" applyProtection="1"/>
    <xf numFmtId="38" fontId="13" fillId="0" borderId="29" xfId="2" applyFont="1" applyBorder="1" applyProtection="1"/>
    <xf numFmtId="38" fontId="13" fillId="0" borderId="18" xfId="2" applyFont="1" applyBorder="1" applyProtection="1"/>
    <xf numFmtId="38" fontId="13" fillId="0" borderId="35" xfId="2" applyFont="1" applyBorder="1" applyProtection="1"/>
    <xf numFmtId="14" fontId="8" fillId="0" borderId="2" xfId="3" applyNumberFormat="1" applyFont="1" applyFill="1" applyBorder="1" applyProtection="1"/>
    <xf numFmtId="0" fontId="6" fillId="0" borderId="0" xfId="0" applyFont="1" applyProtection="1"/>
    <xf numFmtId="183" fontId="6" fillId="0" borderId="0" xfId="0" applyNumberFormat="1" applyFont="1" applyProtection="1"/>
    <xf numFmtId="14" fontId="6" fillId="0" borderId="2" xfId="3" applyNumberFormat="1" applyFont="1" applyFill="1" applyBorder="1" applyProtection="1"/>
    <xf numFmtId="0" fontId="6" fillId="0" borderId="2" xfId="3" applyFont="1" applyFill="1" applyBorder="1" applyProtection="1"/>
    <xf numFmtId="211" fontId="6" fillId="0" borderId="2" xfId="1" applyNumberFormat="1" applyFont="1" applyFill="1" applyBorder="1" applyProtection="1"/>
    <xf numFmtId="211" fontId="6" fillId="0" borderId="0" xfId="1" applyNumberFormat="1" applyFont="1" applyProtection="1"/>
    <xf numFmtId="210" fontId="13" fillId="0" borderId="7" xfId="0" applyNumberFormat="1" applyFont="1" applyFill="1" applyBorder="1" applyAlignment="1" applyProtection="1">
      <alignment horizontal="center"/>
    </xf>
    <xf numFmtId="0" fontId="2" fillId="0" borderId="0" xfId="0" applyFont="1" applyProtection="1">
      <protection locked="0"/>
    </xf>
    <xf numFmtId="0" fontId="2" fillId="0" borderId="0" xfId="0" applyFont="1" applyFill="1" applyProtection="1">
      <protection locked="0"/>
    </xf>
    <xf numFmtId="38" fontId="2" fillId="0" borderId="0" xfId="0" applyNumberFormat="1" applyFont="1" applyProtection="1">
      <protection locked="0"/>
    </xf>
    <xf numFmtId="0" fontId="2" fillId="0" borderId="0" xfId="0" applyFont="1" applyFill="1" applyAlignment="1" applyProtection="1">
      <alignment horizontal="right"/>
      <protection locked="0"/>
    </xf>
    <xf numFmtId="0" fontId="2" fillId="0" borderId="0" xfId="0" applyFont="1" applyBorder="1" applyProtection="1">
      <protection locked="0"/>
    </xf>
    <xf numFmtId="207" fontId="2" fillId="0" borderId="0" xfId="2" applyNumberFormat="1" applyFont="1" applyFill="1" applyBorder="1" applyProtection="1">
      <protection locked="0"/>
    </xf>
    <xf numFmtId="38" fontId="2" fillId="0" borderId="0" xfId="2" applyFont="1" applyProtection="1">
      <protection locked="0"/>
    </xf>
    <xf numFmtId="0" fontId="2" fillId="0" borderId="0" xfId="0" applyFont="1" applyFill="1" applyBorder="1" applyProtection="1">
      <protection locked="0"/>
    </xf>
    <xf numFmtId="0" fontId="11" fillId="0" borderId="0" xfId="0" applyNumberFormat="1" applyFont="1" applyAlignment="1" applyProtection="1">
      <alignment horizontal="center"/>
    </xf>
    <xf numFmtId="0" fontId="13" fillId="0" borderId="14" xfId="3" applyNumberFormat="1" applyFont="1" applyFill="1" applyBorder="1" applyProtection="1"/>
    <xf numFmtId="0" fontId="13" fillId="0" borderId="15" xfId="3" applyNumberFormat="1" applyFont="1" applyFill="1" applyBorder="1" applyProtection="1"/>
    <xf numFmtId="211" fontId="13" fillId="0" borderId="15" xfId="1" applyNumberFormat="1" applyFont="1" applyFill="1" applyBorder="1" applyProtection="1"/>
    <xf numFmtId="207" fontId="13" fillId="0" borderId="15" xfId="2" quotePrefix="1" applyNumberFormat="1" applyFont="1" applyFill="1" applyBorder="1" applyProtection="1"/>
    <xf numFmtId="207" fontId="13" fillId="0" borderId="15" xfId="2" applyNumberFormat="1" applyFont="1" applyFill="1" applyBorder="1" applyProtection="1"/>
    <xf numFmtId="38" fontId="13" fillId="0" borderId="15" xfId="2" applyFont="1" applyBorder="1" applyProtection="1"/>
    <xf numFmtId="0" fontId="13" fillId="0" borderId="17" xfId="3" applyNumberFormat="1" applyFont="1" applyFill="1" applyBorder="1" applyProtection="1"/>
    <xf numFmtId="0" fontId="13" fillId="0" borderId="18" xfId="3" applyNumberFormat="1" applyFont="1" applyFill="1" applyBorder="1" applyProtection="1"/>
    <xf numFmtId="211" fontId="13" fillId="0" borderId="18" xfId="1" applyNumberFormat="1" applyFont="1" applyFill="1" applyBorder="1" applyProtection="1"/>
    <xf numFmtId="207" fontId="13" fillId="0" borderId="18" xfId="2" quotePrefix="1" applyNumberFormat="1" applyFont="1" applyFill="1" applyBorder="1" applyProtection="1"/>
    <xf numFmtId="207" fontId="13" fillId="0" borderId="18" xfId="2" applyNumberFormat="1" applyFont="1" applyFill="1" applyBorder="1" applyProtection="1"/>
    <xf numFmtId="211" fontId="13" fillId="0" borderId="31" xfId="1" applyNumberFormat="1" applyFont="1" applyBorder="1" applyProtection="1"/>
    <xf numFmtId="0" fontId="1" fillId="0" borderId="2" xfId="3" applyNumberFormat="1" applyFont="1" applyFill="1" applyBorder="1" applyAlignment="1" applyProtection="1">
      <alignment horizontal="centerContinuous"/>
    </xf>
    <xf numFmtId="0" fontId="1" fillId="0" borderId="2" xfId="3" applyNumberFormat="1" applyFont="1" applyFill="1" applyBorder="1" applyAlignment="1" applyProtection="1">
      <alignment horizontal="center"/>
    </xf>
    <xf numFmtId="0" fontId="13" fillId="0" borderId="11" xfId="0" applyFont="1" applyBorder="1" applyProtection="1"/>
    <xf numFmtId="0" fontId="13" fillId="0" borderId="12" xfId="0" applyFont="1" applyBorder="1" applyProtection="1"/>
    <xf numFmtId="0" fontId="18" fillId="0" borderId="0" xfId="0" applyFont="1"/>
    <xf numFmtId="0" fontId="4" fillId="0" borderId="0" xfId="0" applyFont="1"/>
    <xf numFmtId="0" fontId="5" fillId="0" borderId="0" xfId="0" applyFont="1"/>
    <xf numFmtId="0" fontId="7" fillId="0" borderId="0" xfId="0" applyFont="1"/>
    <xf numFmtId="0" fontId="6" fillId="0" borderId="0" xfId="0" quotePrefix="1" applyFont="1" applyFill="1"/>
    <xf numFmtId="0" fontId="20" fillId="0" borderId="0" xfId="0" applyFont="1"/>
    <xf numFmtId="0" fontId="21" fillId="0" borderId="0" xfId="0" applyFont="1"/>
    <xf numFmtId="0" fontId="22" fillId="0" borderId="0" xfId="0" applyFont="1"/>
    <xf numFmtId="0" fontId="18" fillId="0" borderId="0" xfId="0" applyFont="1" applyFill="1" applyAlignment="1">
      <alignment horizontal="right"/>
    </xf>
    <xf numFmtId="0" fontId="23" fillId="0" borderId="0" xfId="0" applyFont="1" applyFill="1" applyProtection="1">
      <protection locked="0"/>
    </xf>
    <xf numFmtId="0" fontId="24" fillId="0" borderId="0" xfId="0" applyFont="1" applyProtection="1">
      <protection locked="0"/>
    </xf>
    <xf numFmtId="0" fontId="24" fillId="0" borderId="0" xfId="0" applyFont="1" applyFill="1" applyProtection="1">
      <protection locked="0"/>
    </xf>
    <xf numFmtId="209" fontId="24" fillId="0" borderId="0" xfId="1" applyNumberFormat="1" applyFont="1" applyFill="1" applyProtection="1">
      <protection locked="0"/>
    </xf>
    <xf numFmtId="0" fontId="25" fillId="0" borderId="0" xfId="3" applyFont="1" applyFill="1" applyBorder="1" applyProtection="1">
      <protection locked="0"/>
    </xf>
    <xf numFmtId="0" fontId="24" fillId="0" borderId="0" xfId="0" applyFont="1" applyFill="1" applyBorder="1" applyProtection="1">
      <protection locked="0"/>
    </xf>
    <xf numFmtId="0" fontId="26" fillId="0" borderId="3" xfId="3" applyNumberFormat="1" applyFont="1" applyFill="1" applyBorder="1" applyAlignment="1" applyProtection="1">
      <alignment horizontal="center"/>
    </xf>
    <xf numFmtId="14" fontId="25" fillId="0" borderId="4" xfId="3" applyNumberFormat="1" applyFont="1" applyFill="1" applyBorder="1" applyAlignment="1" applyProtection="1">
      <alignment horizontal="center" vertical="center"/>
    </xf>
    <xf numFmtId="211" fontId="25" fillId="2" borderId="2" xfId="1" applyNumberFormat="1" applyFont="1" applyFill="1" applyBorder="1" applyProtection="1">
      <protection locked="0"/>
    </xf>
    <xf numFmtId="211" fontId="25" fillId="0" borderId="2" xfId="1" applyNumberFormat="1" applyFont="1" applyFill="1" applyBorder="1" applyProtection="1">
      <protection locked="0"/>
    </xf>
    <xf numFmtId="0" fontId="25" fillId="0" borderId="2" xfId="3" applyNumberFormat="1" applyFont="1" applyFill="1" applyBorder="1" applyProtection="1"/>
    <xf numFmtId="211" fontId="25" fillId="0" borderId="2" xfId="1" applyNumberFormat="1" applyFont="1" applyFill="1" applyBorder="1" applyProtection="1"/>
    <xf numFmtId="183" fontId="25" fillId="0" borderId="2" xfId="3" applyNumberFormat="1" applyFont="1" applyFill="1" applyBorder="1" applyProtection="1"/>
    <xf numFmtId="211" fontId="25" fillId="4" borderId="36" xfId="1" applyNumberFormat="1" applyFont="1" applyFill="1" applyBorder="1" applyProtection="1"/>
    <xf numFmtId="183" fontId="25" fillId="0" borderId="2" xfId="3" quotePrefix="1" applyNumberFormat="1" applyFont="1" applyFill="1" applyBorder="1" applyProtection="1"/>
    <xf numFmtId="40" fontId="25" fillId="2" borderId="2" xfId="2" applyNumberFormat="1" applyFont="1" applyFill="1" applyBorder="1" applyProtection="1">
      <protection locked="0"/>
    </xf>
    <xf numFmtId="211" fontId="25" fillId="0" borderId="2" xfId="3" applyNumberFormat="1" applyFont="1" applyFill="1" applyBorder="1" applyProtection="1">
      <protection locked="0"/>
    </xf>
    <xf numFmtId="40" fontId="25" fillId="0" borderId="2" xfId="2" applyNumberFormat="1" applyFont="1" applyFill="1" applyBorder="1" applyProtection="1">
      <protection locked="0"/>
    </xf>
    <xf numFmtId="211" fontId="25" fillId="0" borderId="2" xfId="3" applyNumberFormat="1" applyFont="1" applyFill="1" applyBorder="1" applyProtection="1"/>
    <xf numFmtId="211" fontId="25" fillId="2" borderId="2" xfId="3" applyNumberFormat="1" applyFont="1" applyFill="1" applyBorder="1" applyProtection="1">
      <protection locked="0"/>
    </xf>
    <xf numFmtId="211" fontId="25" fillId="4" borderId="37" xfId="1" applyNumberFormat="1" applyFont="1" applyFill="1" applyBorder="1" applyProtection="1"/>
    <xf numFmtId="0" fontId="25" fillId="0" borderId="38" xfId="3" applyNumberFormat="1" applyFont="1" applyFill="1" applyBorder="1" applyProtection="1"/>
    <xf numFmtId="187" fontId="25" fillId="0" borderId="0" xfId="3" applyNumberFormat="1" applyFont="1" applyFill="1" applyBorder="1" applyProtection="1">
      <protection locked="0"/>
    </xf>
    <xf numFmtId="0" fontId="25" fillId="0" borderId="38" xfId="3" applyNumberFormat="1" applyFont="1" applyFill="1" applyBorder="1" applyProtection="1">
      <protection locked="0"/>
    </xf>
    <xf numFmtId="0" fontId="25" fillId="0" borderId="0" xfId="3" applyNumberFormat="1" applyFont="1" applyFill="1" applyBorder="1" applyProtection="1">
      <protection locked="0"/>
    </xf>
    <xf numFmtId="30" fontId="25" fillId="0" borderId="0" xfId="3" applyNumberFormat="1" applyFont="1" applyFill="1" applyBorder="1" applyProtection="1">
      <protection locked="0"/>
    </xf>
    <xf numFmtId="183" fontId="25" fillId="0" borderId="0" xfId="3" applyNumberFormat="1" applyFont="1" applyFill="1" applyBorder="1" applyProtection="1">
      <protection locked="0"/>
    </xf>
    <xf numFmtId="0" fontId="25" fillId="0" borderId="0" xfId="3" applyNumberFormat="1" applyFont="1" applyFill="1" applyBorder="1" applyAlignment="1" applyProtection="1">
      <protection locked="0"/>
    </xf>
    <xf numFmtId="0" fontId="25" fillId="0" borderId="0" xfId="0" applyFont="1" applyProtection="1">
      <protection locked="0"/>
    </xf>
    <xf numFmtId="0" fontId="25" fillId="0" borderId="0" xfId="0" applyFont="1" applyProtection="1"/>
    <xf numFmtId="0" fontId="25" fillId="0" borderId="0" xfId="0" applyFont="1" applyFill="1" applyProtection="1">
      <protection locked="0"/>
    </xf>
    <xf numFmtId="0" fontId="25" fillId="0" borderId="0" xfId="0" applyFont="1" applyBorder="1" applyProtection="1">
      <protection locked="0"/>
    </xf>
    <xf numFmtId="0" fontId="25" fillId="0" borderId="0" xfId="0" applyFont="1" applyFill="1" applyBorder="1" applyProtection="1">
      <protection locked="0"/>
    </xf>
    <xf numFmtId="0" fontId="8" fillId="0" borderId="2" xfId="3" applyNumberFormat="1" applyFont="1" applyFill="1" applyBorder="1" applyAlignment="1" applyProtection="1">
      <alignment horizontal="center" vertical="center"/>
    </xf>
    <xf numFmtId="0" fontId="8" fillId="0" borderId="3" xfId="0" applyFont="1" applyBorder="1" applyAlignment="1" applyProtection="1">
      <alignment horizontal="center" vertical="center"/>
    </xf>
    <xf numFmtId="0" fontId="26" fillId="0" borderId="3" xfId="3" applyNumberFormat="1" applyFont="1" applyFill="1" applyBorder="1" applyAlignment="1" applyProtection="1">
      <alignment horizontal="center" vertical="center"/>
    </xf>
    <xf numFmtId="0" fontId="25" fillId="0" borderId="0" xfId="0" applyFont="1" applyBorder="1" applyProtection="1"/>
    <xf numFmtId="14" fontId="25" fillId="2" borderId="2" xfId="0" quotePrefix="1" applyNumberFormat="1" applyFont="1" applyFill="1" applyBorder="1" applyProtection="1">
      <protection locked="0"/>
    </xf>
    <xf numFmtId="0" fontId="25" fillId="0" borderId="39" xfId="0" applyFont="1" applyBorder="1" applyProtection="1"/>
    <xf numFmtId="0" fontId="25" fillId="0" borderId="0" xfId="0" applyFont="1" applyFill="1" applyProtection="1"/>
    <xf numFmtId="0" fontId="25" fillId="0" borderId="0" xfId="3" applyNumberFormat="1" applyFont="1" applyFill="1" applyBorder="1" applyAlignment="1" applyProtection="1">
      <alignment horizontal="left" vertical="center"/>
    </xf>
    <xf numFmtId="0" fontId="25" fillId="0" borderId="0" xfId="3" applyNumberFormat="1" applyFont="1" applyFill="1" applyBorder="1" applyAlignment="1" applyProtection="1">
      <alignment horizontal="left" vertical="center"/>
      <protection locked="0"/>
    </xf>
    <xf numFmtId="0" fontId="8" fillId="0" borderId="17" xfId="0" applyFont="1" applyBorder="1" applyAlignment="1" applyProtection="1">
      <alignment shrinkToFit="1"/>
    </xf>
    <xf numFmtId="0" fontId="26" fillId="2" borderId="35" xfId="0" applyFont="1" applyFill="1" applyBorder="1" applyAlignment="1" applyProtection="1">
      <alignment horizontal="center"/>
      <protection locked="0"/>
    </xf>
    <xf numFmtId="0" fontId="25" fillId="5" borderId="2" xfId="3" applyNumberFormat="1" applyFont="1" applyFill="1" applyBorder="1" applyProtection="1"/>
    <xf numFmtId="14" fontId="25" fillId="5" borderId="2" xfId="0" quotePrefix="1" applyNumberFormat="1" applyFont="1" applyFill="1" applyBorder="1" applyProtection="1">
      <protection locked="0"/>
    </xf>
    <xf numFmtId="0" fontId="25" fillId="5" borderId="0" xfId="0" applyFont="1" applyFill="1" applyProtection="1">
      <protection locked="0"/>
    </xf>
    <xf numFmtId="211" fontId="25" fillId="5" borderId="2" xfId="1" applyNumberFormat="1" applyFont="1" applyFill="1" applyBorder="1" applyProtection="1">
      <protection locked="0"/>
    </xf>
    <xf numFmtId="211" fontId="25" fillId="5" borderId="2" xfId="1" applyNumberFormat="1" applyFont="1" applyFill="1" applyBorder="1" applyProtection="1"/>
    <xf numFmtId="183" fontId="25" fillId="5" borderId="2" xfId="3" applyNumberFormat="1" applyFont="1" applyFill="1" applyBorder="1" applyProtection="1"/>
    <xf numFmtId="211" fontId="25" fillId="5" borderId="36" xfId="1" applyNumberFormat="1" applyFont="1" applyFill="1" applyBorder="1" applyProtection="1"/>
    <xf numFmtId="0" fontId="25" fillId="5" borderId="0" xfId="0" applyFont="1" applyFill="1" applyProtection="1"/>
    <xf numFmtId="0" fontId="6" fillId="0" borderId="40" xfId="3" applyNumberFormat="1" applyFont="1" applyFill="1" applyBorder="1" applyProtection="1"/>
    <xf numFmtId="14" fontId="25" fillId="2" borderId="40" xfId="3" applyNumberFormat="1" applyFont="1" applyFill="1" applyBorder="1" applyProtection="1">
      <protection locked="0"/>
    </xf>
    <xf numFmtId="0" fontId="8" fillId="0" borderId="41" xfId="0" applyFont="1" applyBorder="1" applyProtection="1"/>
    <xf numFmtId="14" fontId="25" fillId="2" borderId="41" xfId="3" applyNumberFormat="1" applyFont="1" applyFill="1" applyBorder="1" applyProtection="1">
      <protection locked="0"/>
    </xf>
    <xf numFmtId="211" fontId="25" fillId="2" borderId="40" xfId="1" applyNumberFormat="1" applyFont="1" applyFill="1" applyBorder="1" applyProtection="1">
      <protection locked="0"/>
    </xf>
    <xf numFmtId="211" fontId="25" fillId="0" borderId="40" xfId="1" applyNumberFormat="1" applyFont="1" applyFill="1" applyBorder="1" applyProtection="1">
      <protection locked="0"/>
    </xf>
    <xf numFmtId="0" fontId="8" fillId="0" borderId="42" xfId="3" applyNumberFormat="1" applyFont="1" applyFill="1" applyBorder="1" applyAlignment="1" applyProtection="1">
      <alignment horizontal="center"/>
    </xf>
    <xf numFmtId="0" fontId="25" fillId="0" borderId="40" xfId="3" applyNumberFormat="1" applyFont="1" applyFill="1" applyBorder="1" applyProtection="1"/>
    <xf numFmtId="211" fontId="25" fillId="0" borderId="40" xfId="1" applyNumberFormat="1" applyFont="1" applyFill="1" applyBorder="1" applyProtection="1"/>
    <xf numFmtId="183" fontId="25" fillId="0" borderId="40" xfId="3" applyNumberFormat="1" applyFont="1" applyFill="1" applyBorder="1" applyProtection="1"/>
    <xf numFmtId="211" fontId="25" fillId="4" borderId="43" xfId="1" applyNumberFormat="1" applyFont="1" applyFill="1" applyBorder="1" applyProtection="1"/>
    <xf numFmtId="14" fontId="8" fillId="0" borderId="44" xfId="3" applyNumberFormat="1" applyFont="1" applyFill="1" applyBorder="1" applyAlignment="1" applyProtection="1">
      <alignment horizontal="center" vertical="center"/>
    </xf>
    <xf numFmtId="0" fontId="8" fillId="0" borderId="42" xfId="0" applyFont="1" applyBorder="1" applyAlignment="1" applyProtection="1">
      <alignment horizontal="center" vertical="center"/>
    </xf>
    <xf numFmtId="0" fontId="26" fillId="0" borderId="42" xfId="3" applyNumberFormat="1" applyFont="1" applyFill="1" applyBorder="1" applyAlignment="1" applyProtection="1">
      <alignment horizontal="center" vertical="center"/>
    </xf>
    <xf numFmtId="183" fontId="26" fillId="0" borderId="45" xfId="3" applyNumberFormat="1" applyFont="1" applyFill="1" applyBorder="1" applyAlignment="1" applyProtection="1">
      <alignment horizontal="center" vertical="center"/>
    </xf>
    <xf numFmtId="14" fontId="25" fillId="0" borderId="44" xfId="3" applyNumberFormat="1" applyFont="1" applyFill="1" applyBorder="1" applyAlignment="1" applyProtection="1">
      <alignment horizontal="center" vertical="center"/>
    </xf>
    <xf numFmtId="0" fontId="6" fillId="0" borderId="0" xfId="0" applyFont="1" applyFill="1" applyProtection="1"/>
    <xf numFmtId="211" fontId="6" fillId="0" borderId="0" xfId="1" applyNumberFormat="1" applyFont="1" applyFill="1" applyProtection="1"/>
    <xf numFmtId="211" fontId="5" fillId="0" borderId="0" xfId="0" applyNumberFormat="1" applyFont="1" applyBorder="1" applyProtection="1">
      <protection locked="0"/>
    </xf>
    <xf numFmtId="0" fontId="8" fillId="0" borderId="2" xfId="3" applyNumberFormat="1" applyFont="1" applyFill="1" applyBorder="1" applyAlignment="1" applyProtection="1">
      <alignment horizontal="centerContinuous"/>
    </xf>
    <xf numFmtId="0" fontId="8" fillId="0" borderId="2" xfId="3" applyNumberFormat="1" applyFont="1" applyFill="1" applyBorder="1" applyAlignment="1" applyProtection="1">
      <alignment horizontal="center"/>
    </xf>
    <xf numFmtId="0" fontId="0" fillId="0" borderId="0" xfId="0" applyFont="1" applyFill="1"/>
    <xf numFmtId="0" fontId="25" fillId="0" borderId="0" xfId="0" applyFont="1" applyFill="1"/>
    <xf numFmtId="0" fontId="29" fillId="0" borderId="0" xfId="0" applyFont="1" applyFill="1"/>
    <xf numFmtId="0" fontId="19" fillId="0" borderId="46" xfId="0" applyFont="1" applyBorder="1" applyAlignment="1" applyProtection="1">
      <alignment horizontal="center"/>
    </xf>
    <xf numFmtId="207" fontId="13" fillId="0" borderId="47" xfId="2" applyNumberFormat="1" applyFont="1" applyFill="1" applyBorder="1" applyAlignment="1" applyProtection="1">
      <alignment horizontal="center" vertical="center"/>
    </xf>
    <xf numFmtId="0" fontId="0" fillId="0" borderId="48" xfId="0" applyBorder="1" applyAlignment="1" applyProtection="1">
      <alignment horizontal="center" vertical="center"/>
    </xf>
    <xf numFmtId="207" fontId="13" fillId="0" borderId="47" xfId="2" applyNumberFormat="1" applyFont="1" applyBorder="1" applyAlignment="1" applyProtection="1">
      <alignment horizontal="center" vertical="center"/>
    </xf>
    <xf numFmtId="0" fontId="13" fillId="0" borderId="47" xfId="0" applyFont="1" applyBorder="1" applyAlignment="1" applyProtection="1">
      <alignment horizontal="center" vertical="center"/>
    </xf>
    <xf numFmtId="0" fontId="0" fillId="0" borderId="49" xfId="0" applyBorder="1" applyAlignment="1" applyProtection="1">
      <alignment horizontal="center" vertical="center"/>
    </xf>
  </cellXfs>
  <cellStyles count="4">
    <cellStyle name="パーセント" xfId="1" builtinId="5"/>
    <cellStyle name="桁区切り" xfId="2" builtinId="6"/>
    <cellStyle name="標準" xfId="0" builtinId="0"/>
    <cellStyle name="標準_Export (2)" xfId="3"/>
  </cellStyles>
  <dxfs count="4">
    <dxf>
      <font>
        <condense val="0"/>
        <extend val="0"/>
        <color auto="1"/>
      </font>
      <fill>
        <patternFill patternType="lightUp">
          <bgColor indexed="22"/>
        </patternFill>
      </fill>
    </dxf>
    <dxf>
      <fill>
        <patternFill patternType="lightUp">
          <bgColor indexed="22"/>
        </patternFill>
      </fill>
    </dxf>
    <dxf>
      <font>
        <condense val="0"/>
        <extend val="0"/>
        <color indexed="12"/>
      </font>
      <fill>
        <patternFill>
          <bgColor indexed="42"/>
        </patternFill>
      </fill>
    </dxf>
    <dxf>
      <font>
        <condense val="0"/>
        <extend val="0"/>
        <color indexed="12"/>
      </font>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400050</xdr:colOff>
      <xdr:row>36</xdr:row>
      <xdr:rowOff>19050</xdr:rowOff>
    </xdr:from>
    <xdr:to>
      <xdr:col>7</xdr:col>
      <xdr:colOff>142875</xdr:colOff>
      <xdr:row>37</xdr:row>
      <xdr:rowOff>66675</xdr:rowOff>
    </xdr:to>
    <xdr:sp macro="" textlink="">
      <xdr:nvSpPr>
        <xdr:cNvPr id="7176" name="Rectangle 1"/>
        <xdr:cNvSpPr>
          <a:spLocks noChangeArrowheads="1"/>
        </xdr:cNvSpPr>
      </xdr:nvSpPr>
      <xdr:spPr bwMode="auto">
        <a:xfrm>
          <a:off x="600075" y="7886700"/>
          <a:ext cx="3171825" cy="2762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638175</xdr:colOff>
      <xdr:row>50</xdr:row>
      <xdr:rowOff>47625</xdr:rowOff>
    </xdr:from>
    <xdr:to>
      <xdr:col>11</xdr:col>
      <xdr:colOff>885825</xdr:colOff>
      <xdr:row>51</xdr:row>
      <xdr:rowOff>85725</xdr:rowOff>
    </xdr:to>
    <xdr:sp macro="" textlink="">
      <xdr:nvSpPr>
        <xdr:cNvPr id="7177" name="Rectangle 2"/>
        <xdr:cNvSpPr>
          <a:spLocks noChangeArrowheads="1"/>
        </xdr:cNvSpPr>
      </xdr:nvSpPr>
      <xdr:spPr bwMode="auto">
        <a:xfrm>
          <a:off x="838200" y="10982325"/>
          <a:ext cx="6419850" cy="30480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333375</xdr:colOff>
      <xdr:row>67</xdr:row>
      <xdr:rowOff>66675</xdr:rowOff>
    </xdr:from>
    <xdr:to>
      <xdr:col>6</xdr:col>
      <xdr:colOff>447675</xdr:colOff>
      <xdr:row>68</xdr:row>
      <xdr:rowOff>47625</xdr:rowOff>
    </xdr:to>
    <xdr:sp macro="" textlink="">
      <xdr:nvSpPr>
        <xdr:cNvPr id="7178" name="Rectangle 3"/>
        <xdr:cNvSpPr>
          <a:spLocks noChangeArrowheads="1"/>
        </xdr:cNvSpPr>
      </xdr:nvSpPr>
      <xdr:spPr bwMode="auto">
        <a:xfrm>
          <a:off x="533400" y="14792325"/>
          <a:ext cx="2857500" cy="2476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219075</xdr:colOff>
      <xdr:row>120</xdr:row>
      <xdr:rowOff>28575</xdr:rowOff>
    </xdr:from>
    <xdr:to>
      <xdr:col>7</xdr:col>
      <xdr:colOff>419100</xdr:colOff>
      <xdr:row>121</xdr:row>
      <xdr:rowOff>38100</xdr:rowOff>
    </xdr:to>
    <xdr:sp macro="" textlink="">
      <xdr:nvSpPr>
        <xdr:cNvPr id="8197" name="Rectangle 1"/>
        <xdr:cNvSpPr>
          <a:spLocks noChangeArrowheads="1"/>
        </xdr:cNvSpPr>
      </xdr:nvSpPr>
      <xdr:spPr bwMode="auto">
        <a:xfrm>
          <a:off x="419100" y="23060025"/>
          <a:ext cx="3629025" cy="22860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219075</xdr:colOff>
      <xdr:row>114</xdr:row>
      <xdr:rowOff>47625</xdr:rowOff>
    </xdr:from>
    <xdr:to>
      <xdr:col>6</xdr:col>
      <xdr:colOff>581025</xdr:colOff>
      <xdr:row>115</xdr:row>
      <xdr:rowOff>28575</xdr:rowOff>
    </xdr:to>
    <xdr:sp macro="" textlink="">
      <xdr:nvSpPr>
        <xdr:cNvPr id="8198" name="Rectangle 2"/>
        <xdr:cNvSpPr>
          <a:spLocks noChangeArrowheads="1"/>
        </xdr:cNvSpPr>
      </xdr:nvSpPr>
      <xdr:spPr bwMode="auto">
        <a:xfrm>
          <a:off x="419100" y="22021800"/>
          <a:ext cx="3105150" cy="22860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66675</xdr:rowOff>
    </xdr:to>
    <xdr:sp macro="" textlink="">
      <xdr:nvSpPr>
        <xdr:cNvPr id="1076" name="図形 8"/>
        <xdr:cNvSpPr>
          <a:spLocks/>
        </xdr:cNvSpPr>
      </xdr:nvSpPr>
      <xdr:spPr bwMode="auto">
        <a:xfrm>
          <a:off x="0" y="619125"/>
          <a:ext cx="0" cy="66675"/>
        </a:xfrm>
        <a:custGeom>
          <a:avLst/>
          <a:gdLst>
            <a:gd name="T0" fmla="*/ 0 w 16384"/>
            <a:gd name="T1" fmla="*/ 0 h 16384"/>
            <a:gd name="T2" fmla="*/ 0 w 16384"/>
            <a:gd name="T3" fmla="*/ 0 h 16384"/>
            <a:gd name="T4" fmla="*/ 0 w 16384"/>
            <a:gd name="T5" fmla="*/ 10434 h 16384"/>
            <a:gd name="T6" fmla="*/ 0 w 16384"/>
            <a:gd name="T7" fmla="*/ 10434 h 16384"/>
            <a:gd name="T8" fmla="*/ 0 w 16384"/>
            <a:gd name="T9" fmla="*/ 20868 h 16384"/>
            <a:gd name="T10" fmla="*/ 0 w 16384"/>
            <a:gd name="T11" fmla="*/ 20868 h 16384"/>
            <a:gd name="T12" fmla="*/ 0 w 16384"/>
            <a:gd name="T13" fmla="*/ 31299 h 16384"/>
            <a:gd name="T14" fmla="*/ 0 w 16384"/>
            <a:gd name="T15" fmla="*/ 31299 h 16384"/>
            <a:gd name="T16" fmla="*/ 0 w 16384"/>
            <a:gd name="T17" fmla="*/ 41749 h 16384"/>
            <a:gd name="T18" fmla="*/ 0 w 16384"/>
            <a:gd name="T19" fmla="*/ 41749 h 16384"/>
            <a:gd name="T20" fmla="*/ 0 w 16384"/>
            <a:gd name="T21" fmla="*/ 62618 h 16384"/>
            <a:gd name="T22" fmla="*/ 0 w 16384"/>
            <a:gd name="T23" fmla="*/ 73052 h 16384"/>
            <a:gd name="T24" fmla="*/ 0 w 16384"/>
            <a:gd name="T25" fmla="*/ 83482 h 16384"/>
            <a:gd name="T26" fmla="*/ 0 w 16384"/>
            <a:gd name="T27" fmla="*/ 104367 h 16384"/>
            <a:gd name="T28" fmla="*/ 0 w 16384"/>
            <a:gd name="T29" fmla="*/ 125235 h 16384"/>
            <a:gd name="T30" fmla="*/ 0 w 16384"/>
            <a:gd name="T31" fmla="*/ 166968 h 16384"/>
            <a:gd name="T32" fmla="*/ 0 w 16384"/>
            <a:gd name="T33" fmla="*/ 198283 h 16384"/>
            <a:gd name="T34" fmla="*/ 0 w 16384"/>
            <a:gd name="T35" fmla="*/ 208717 h 16384"/>
            <a:gd name="T36" fmla="*/ 0 w 16384"/>
            <a:gd name="T37" fmla="*/ 271335 h 1638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6384" h="16384">
              <a:moveTo>
                <a:pt x="16384" y="0"/>
              </a:moveTo>
              <a:lnTo>
                <a:pt x="8812" y="0"/>
              </a:lnTo>
              <a:lnTo>
                <a:pt x="8399" y="630"/>
              </a:lnTo>
              <a:lnTo>
                <a:pt x="7985" y="630"/>
              </a:lnTo>
              <a:lnTo>
                <a:pt x="7572" y="1260"/>
              </a:lnTo>
              <a:lnTo>
                <a:pt x="6746" y="1260"/>
              </a:lnTo>
              <a:lnTo>
                <a:pt x="6333" y="1890"/>
              </a:lnTo>
              <a:lnTo>
                <a:pt x="5920" y="1890"/>
              </a:lnTo>
              <a:lnTo>
                <a:pt x="5507" y="2521"/>
              </a:lnTo>
              <a:lnTo>
                <a:pt x="5094" y="2521"/>
              </a:lnTo>
              <a:lnTo>
                <a:pt x="4268" y="3781"/>
              </a:lnTo>
              <a:lnTo>
                <a:pt x="3717" y="4411"/>
              </a:lnTo>
              <a:lnTo>
                <a:pt x="3304" y="5041"/>
              </a:lnTo>
              <a:lnTo>
                <a:pt x="2891" y="6302"/>
              </a:lnTo>
              <a:lnTo>
                <a:pt x="2065" y="7562"/>
              </a:lnTo>
              <a:lnTo>
                <a:pt x="1239" y="10082"/>
              </a:lnTo>
              <a:lnTo>
                <a:pt x="964" y="11973"/>
              </a:lnTo>
              <a:lnTo>
                <a:pt x="551" y="12603"/>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5</xdr:col>
      <xdr:colOff>0</xdr:colOff>
      <xdr:row>7</xdr:row>
      <xdr:rowOff>9525</xdr:rowOff>
    </xdr:from>
    <xdr:to>
      <xdr:col>6</xdr:col>
      <xdr:colOff>0</xdr:colOff>
      <xdr:row>22</xdr:row>
      <xdr:rowOff>9525</xdr:rowOff>
    </xdr:to>
    <xdr:sp macro="" textlink="">
      <xdr:nvSpPr>
        <xdr:cNvPr id="1077" name="Line 9"/>
        <xdr:cNvSpPr>
          <a:spLocks noChangeShapeType="1"/>
        </xdr:cNvSpPr>
      </xdr:nvSpPr>
      <xdr:spPr bwMode="auto">
        <a:xfrm flipV="1">
          <a:off x="3438525" y="1304925"/>
          <a:ext cx="1066800" cy="2276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24</xdr:row>
      <xdr:rowOff>19050</xdr:rowOff>
    </xdr:from>
    <xdr:to>
      <xdr:col>6</xdr:col>
      <xdr:colOff>9525</xdr:colOff>
      <xdr:row>25</xdr:row>
      <xdr:rowOff>9525</xdr:rowOff>
    </xdr:to>
    <xdr:sp macro="" textlink="">
      <xdr:nvSpPr>
        <xdr:cNvPr id="1078" name="Line 10"/>
        <xdr:cNvSpPr>
          <a:spLocks noChangeShapeType="1"/>
        </xdr:cNvSpPr>
      </xdr:nvSpPr>
      <xdr:spPr bwMode="auto">
        <a:xfrm flipV="1">
          <a:off x="2076450" y="3914775"/>
          <a:ext cx="24384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26</xdr:row>
      <xdr:rowOff>0</xdr:rowOff>
    </xdr:from>
    <xdr:to>
      <xdr:col>6</xdr:col>
      <xdr:colOff>19050</xdr:colOff>
      <xdr:row>26</xdr:row>
      <xdr:rowOff>171450</xdr:rowOff>
    </xdr:to>
    <xdr:sp macro="" textlink="">
      <xdr:nvSpPr>
        <xdr:cNvPr id="1079" name="Line 11"/>
        <xdr:cNvSpPr>
          <a:spLocks noChangeShapeType="1"/>
        </xdr:cNvSpPr>
      </xdr:nvSpPr>
      <xdr:spPr bwMode="auto">
        <a:xfrm flipV="1">
          <a:off x="2085975" y="421957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xdr:colOff>
      <xdr:row>27</xdr:row>
      <xdr:rowOff>171450</xdr:rowOff>
    </xdr:from>
    <xdr:to>
      <xdr:col>6</xdr:col>
      <xdr:colOff>38100</xdr:colOff>
      <xdr:row>28</xdr:row>
      <xdr:rowOff>161925</xdr:rowOff>
    </xdr:to>
    <xdr:sp macro="" textlink="">
      <xdr:nvSpPr>
        <xdr:cNvPr id="1080" name="Line 12"/>
        <xdr:cNvSpPr>
          <a:spLocks noChangeShapeType="1"/>
        </xdr:cNvSpPr>
      </xdr:nvSpPr>
      <xdr:spPr bwMode="auto">
        <a:xfrm flipV="1">
          <a:off x="2105025" y="454342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30</xdr:row>
      <xdr:rowOff>0</xdr:rowOff>
    </xdr:from>
    <xdr:to>
      <xdr:col>6</xdr:col>
      <xdr:colOff>19050</xdr:colOff>
      <xdr:row>30</xdr:row>
      <xdr:rowOff>171450</xdr:rowOff>
    </xdr:to>
    <xdr:sp macro="" textlink="">
      <xdr:nvSpPr>
        <xdr:cNvPr id="1081" name="Line 13"/>
        <xdr:cNvSpPr>
          <a:spLocks noChangeShapeType="1"/>
        </xdr:cNvSpPr>
      </xdr:nvSpPr>
      <xdr:spPr bwMode="auto">
        <a:xfrm flipV="1">
          <a:off x="2085975" y="486727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32</xdr:row>
      <xdr:rowOff>0</xdr:rowOff>
    </xdr:from>
    <xdr:to>
      <xdr:col>6</xdr:col>
      <xdr:colOff>19050</xdr:colOff>
      <xdr:row>32</xdr:row>
      <xdr:rowOff>171450</xdr:rowOff>
    </xdr:to>
    <xdr:sp macro="" textlink="">
      <xdr:nvSpPr>
        <xdr:cNvPr id="1082" name="Line 14"/>
        <xdr:cNvSpPr>
          <a:spLocks noChangeShapeType="1"/>
        </xdr:cNvSpPr>
      </xdr:nvSpPr>
      <xdr:spPr bwMode="auto">
        <a:xfrm flipV="1">
          <a:off x="2085975" y="519112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34</xdr:row>
      <xdr:rowOff>0</xdr:rowOff>
    </xdr:from>
    <xdr:to>
      <xdr:col>6</xdr:col>
      <xdr:colOff>19050</xdr:colOff>
      <xdr:row>34</xdr:row>
      <xdr:rowOff>171450</xdr:rowOff>
    </xdr:to>
    <xdr:sp macro="" textlink="">
      <xdr:nvSpPr>
        <xdr:cNvPr id="1083" name="Line 15"/>
        <xdr:cNvSpPr>
          <a:spLocks noChangeShapeType="1"/>
        </xdr:cNvSpPr>
      </xdr:nvSpPr>
      <xdr:spPr bwMode="auto">
        <a:xfrm flipV="1">
          <a:off x="2085975" y="551497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36</xdr:row>
      <xdr:rowOff>9525</xdr:rowOff>
    </xdr:from>
    <xdr:to>
      <xdr:col>6</xdr:col>
      <xdr:colOff>9525</xdr:colOff>
      <xdr:row>37</xdr:row>
      <xdr:rowOff>0</xdr:rowOff>
    </xdr:to>
    <xdr:sp macro="" textlink="">
      <xdr:nvSpPr>
        <xdr:cNvPr id="1084" name="Line 16"/>
        <xdr:cNvSpPr>
          <a:spLocks noChangeShapeType="1"/>
        </xdr:cNvSpPr>
      </xdr:nvSpPr>
      <xdr:spPr bwMode="auto">
        <a:xfrm flipV="1">
          <a:off x="2076450" y="5848350"/>
          <a:ext cx="24384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38</xdr:row>
      <xdr:rowOff>0</xdr:rowOff>
    </xdr:from>
    <xdr:to>
      <xdr:col>6</xdr:col>
      <xdr:colOff>9525</xdr:colOff>
      <xdr:row>38</xdr:row>
      <xdr:rowOff>171450</xdr:rowOff>
    </xdr:to>
    <xdr:sp macro="" textlink="">
      <xdr:nvSpPr>
        <xdr:cNvPr id="1085" name="Line 17"/>
        <xdr:cNvSpPr>
          <a:spLocks noChangeShapeType="1"/>
        </xdr:cNvSpPr>
      </xdr:nvSpPr>
      <xdr:spPr bwMode="auto">
        <a:xfrm flipV="1">
          <a:off x="2076450" y="616267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R86"/>
  <sheetViews>
    <sheetView workbookViewId="0">
      <selection activeCell="L16" sqref="L16"/>
    </sheetView>
  </sheetViews>
  <sheetFormatPr defaultRowHeight="13.5" x14ac:dyDescent="0.15"/>
  <cols>
    <col min="1" max="1" width="1.125" style="8" customWidth="1"/>
    <col min="2" max="2" width="1.5" style="8" customWidth="1"/>
    <col min="3" max="11" width="9" style="8"/>
    <col min="12" max="12" width="22.375" style="8" customWidth="1"/>
    <col min="13" max="13" width="10.875" style="8" customWidth="1"/>
    <col min="14" max="16384" width="9" style="8"/>
  </cols>
  <sheetData>
    <row r="1" spans="2:7" ht="14.25" x14ac:dyDescent="0.15">
      <c r="B1" s="10" t="s">
        <v>107</v>
      </c>
    </row>
    <row r="2" spans="2:7" ht="7.5" customHeight="1" x14ac:dyDescent="0.15"/>
    <row r="3" spans="2:7" ht="7.5" customHeight="1" x14ac:dyDescent="0.15"/>
    <row r="4" spans="2:7" s="2" customFormat="1" ht="17.25" customHeight="1" x14ac:dyDescent="0.15">
      <c r="B4" s="5" t="s">
        <v>55</v>
      </c>
      <c r="C4" s="3"/>
      <c r="D4" s="3"/>
      <c r="E4" s="3"/>
      <c r="F4" s="3"/>
      <c r="G4" s="3"/>
    </row>
    <row r="5" spans="2:7" s="2" customFormat="1" ht="17.25" customHeight="1" x14ac:dyDescent="0.15">
      <c r="C5" s="3" t="s">
        <v>269</v>
      </c>
      <c r="D5" s="3"/>
      <c r="E5" s="3"/>
      <c r="F5" s="3"/>
      <c r="G5" s="3"/>
    </row>
    <row r="6" spans="2:7" s="2" customFormat="1" ht="17.25" customHeight="1" x14ac:dyDescent="0.15">
      <c r="C6" s="3" t="s">
        <v>0</v>
      </c>
      <c r="D6" s="3"/>
      <c r="E6" s="3"/>
      <c r="F6" s="3"/>
      <c r="G6" s="3"/>
    </row>
    <row r="7" spans="2:7" s="2" customFormat="1" ht="17.25" customHeight="1" x14ac:dyDescent="0.15">
      <c r="C7" s="3" t="s">
        <v>172</v>
      </c>
      <c r="D7" s="3"/>
      <c r="E7" s="3"/>
      <c r="F7" s="3"/>
      <c r="G7" s="3"/>
    </row>
    <row r="8" spans="2:7" s="2" customFormat="1" ht="17.25" customHeight="1" x14ac:dyDescent="0.15"/>
    <row r="9" spans="2:7" s="1" customFormat="1" ht="18" customHeight="1" x14ac:dyDescent="0.15">
      <c r="B9" s="11" t="s">
        <v>152</v>
      </c>
      <c r="C9" s="11"/>
    </row>
    <row r="10" spans="2:7" s="1" customFormat="1" ht="18" customHeight="1" x14ac:dyDescent="0.15">
      <c r="C10" s="1" t="s">
        <v>173</v>
      </c>
    </row>
    <row r="11" spans="2:7" s="1" customFormat="1" ht="18" customHeight="1" x14ac:dyDescent="0.15">
      <c r="C11" s="1" t="s">
        <v>218</v>
      </c>
    </row>
    <row r="12" spans="2:7" s="1" customFormat="1" ht="18" customHeight="1" x14ac:dyDescent="0.15">
      <c r="C12" s="2" t="s">
        <v>1</v>
      </c>
    </row>
    <row r="13" spans="2:7" s="1" customFormat="1" ht="18" customHeight="1" x14ac:dyDescent="0.15">
      <c r="C13" s="2" t="s">
        <v>2</v>
      </c>
    </row>
    <row r="14" spans="2:7" s="1" customFormat="1" ht="18" customHeight="1" x14ac:dyDescent="0.15">
      <c r="C14" s="2" t="s">
        <v>3</v>
      </c>
    </row>
    <row r="15" spans="2:7" s="1" customFormat="1" ht="18" customHeight="1" x14ac:dyDescent="0.15">
      <c r="C15" s="1" t="s">
        <v>4</v>
      </c>
    </row>
    <row r="16" spans="2:7" s="1" customFormat="1" ht="18" customHeight="1" x14ac:dyDescent="0.15">
      <c r="C16" s="1" t="s">
        <v>5</v>
      </c>
    </row>
    <row r="17" spans="2:3" s="1" customFormat="1" ht="18" customHeight="1" x14ac:dyDescent="0.15">
      <c r="C17" s="1" t="s">
        <v>108</v>
      </c>
    </row>
    <row r="18" spans="2:3" s="1" customFormat="1" ht="18" customHeight="1" x14ac:dyDescent="0.15">
      <c r="C18" s="1" t="s">
        <v>174</v>
      </c>
    </row>
    <row r="19" spans="2:3" s="1" customFormat="1" ht="18" customHeight="1" x14ac:dyDescent="0.25">
      <c r="C19" s="257" t="s">
        <v>286</v>
      </c>
    </row>
    <row r="20" spans="2:3" s="1" customFormat="1" ht="18" customHeight="1" x14ac:dyDescent="0.15">
      <c r="C20" s="1" t="s">
        <v>109</v>
      </c>
    </row>
    <row r="21" spans="2:3" s="1" customFormat="1" ht="18" customHeight="1" x14ac:dyDescent="0.15">
      <c r="C21" s="1" t="s">
        <v>6</v>
      </c>
    </row>
    <row r="22" spans="2:3" s="1" customFormat="1" ht="18" customHeight="1" x14ac:dyDescent="0.15">
      <c r="C22" s="1" t="s">
        <v>7</v>
      </c>
    </row>
    <row r="23" spans="2:3" s="258" customFormat="1" ht="18" customHeight="1" x14ac:dyDescent="0.25">
      <c r="C23" s="259" t="s">
        <v>287</v>
      </c>
    </row>
    <row r="24" spans="2:3" ht="18" customHeight="1" x14ac:dyDescent="0.15">
      <c r="B24" s="12" t="s">
        <v>21</v>
      </c>
      <c r="C24" s="12"/>
    </row>
    <row r="25" spans="2:3" s="2" customFormat="1" ht="18" customHeight="1" x14ac:dyDescent="0.15">
      <c r="B25" s="8" t="s">
        <v>216</v>
      </c>
      <c r="C25" s="5" t="s">
        <v>46</v>
      </c>
    </row>
    <row r="26" spans="2:3" s="1" customFormat="1" ht="18" customHeight="1" x14ac:dyDescent="0.15">
      <c r="B26" s="2"/>
      <c r="C26" s="11" t="s">
        <v>187</v>
      </c>
    </row>
    <row r="27" spans="2:3" s="1" customFormat="1" ht="18" customHeight="1" x14ac:dyDescent="0.15">
      <c r="C27" s="1" t="s">
        <v>188</v>
      </c>
    </row>
    <row r="28" spans="2:3" s="1" customFormat="1" ht="18" customHeight="1" x14ac:dyDescent="0.15">
      <c r="C28" s="1" t="s">
        <v>189</v>
      </c>
    </row>
    <row r="29" spans="2:3" ht="18" customHeight="1" x14ac:dyDescent="0.15">
      <c r="B29" s="1"/>
      <c r="C29" s="12" t="s">
        <v>190</v>
      </c>
    </row>
    <row r="30" spans="2:3" ht="18" customHeight="1" x14ac:dyDescent="0.15">
      <c r="C30" s="8" t="s">
        <v>191</v>
      </c>
    </row>
    <row r="31" spans="2:3" ht="18" customHeight="1" x14ac:dyDescent="0.15">
      <c r="C31" s="8" t="s">
        <v>192</v>
      </c>
    </row>
    <row r="32" spans="2:3" s="2" customFormat="1" ht="18" customHeight="1" x14ac:dyDescent="0.15">
      <c r="B32" s="8"/>
      <c r="C32" s="5" t="s">
        <v>193</v>
      </c>
    </row>
    <row r="33" spans="2:12" s="2" customFormat="1" ht="18" customHeight="1" x14ac:dyDescent="0.15">
      <c r="C33" s="2" t="s">
        <v>153</v>
      </c>
    </row>
    <row r="34" spans="2:12" s="2" customFormat="1" ht="18" customHeight="1" x14ac:dyDescent="0.15"/>
    <row r="35" spans="2:12" s="1" customFormat="1" ht="18" customHeight="1" x14ac:dyDescent="0.15">
      <c r="B35" s="2"/>
      <c r="C35" s="11" t="s">
        <v>194</v>
      </c>
    </row>
    <row r="36" spans="2:12" ht="18" customHeight="1" x14ac:dyDescent="0.15">
      <c r="C36" s="12" t="s">
        <v>34</v>
      </c>
    </row>
    <row r="37" spans="2:12" s="1" customFormat="1" ht="18" customHeight="1" x14ac:dyDescent="0.15">
      <c r="C37" s="5" t="s">
        <v>154</v>
      </c>
      <c r="D37" s="2"/>
      <c r="E37" s="2"/>
      <c r="F37" s="2"/>
      <c r="G37" s="2"/>
      <c r="H37" s="2"/>
      <c r="I37" s="2"/>
      <c r="J37" s="2"/>
      <c r="K37" s="2"/>
      <c r="L37" s="11"/>
    </row>
    <row r="38" spans="2:12" ht="7.5" customHeight="1" x14ac:dyDescent="0.15">
      <c r="C38" s="12"/>
    </row>
    <row r="39" spans="2:12" s="2" customFormat="1" ht="18" customHeight="1" x14ac:dyDescent="0.15">
      <c r="C39" s="5"/>
      <c r="D39" s="2" t="s">
        <v>155</v>
      </c>
    </row>
    <row r="40" spans="2:12" s="1" customFormat="1" ht="18" customHeight="1" x14ac:dyDescent="0.15">
      <c r="C40" s="11"/>
      <c r="D40" s="1" t="s">
        <v>156</v>
      </c>
    </row>
    <row r="41" spans="2:12" ht="18" customHeight="1" x14ac:dyDescent="0.15">
      <c r="C41" s="12"/>
      <c r="D41" s="8" t="s">
        <v>114</v>
      </c>
    </row>
    <row r="42" spans="2:12" s="2" customFormat="1" ht="18" customHeight="1" x14ac:dyDescent="0.15">
      <c r="C42" s="5"/>
    </row>
    <row r="43" spans="2:12" ht="18" customHeight="1" x14ac:dyDescent="0.15">
      <c r="C43" s="11" t="s">
        <v>35</v>
      </c>
      <c r="D43" s="1"/>
      <c r="E43" s="1"/>
      <c r="F43" s="1"/>
      <c r="G43" s="1"/>
      <c r="H43" s="1"/>
      <c r="I43" s="1"/>
      <c r="J43" s="1"/>
      <c r="K43" s="1"/>
      <c r="L43" s="12"/>
    </row>
    <row r="44" spans="2:12" ht="18" customHeight="1" x14ac:dyDescent="0.15">
      <c r="C44" s="8" t="s">
        <v>87</v>
      </c>
    </row>
    <row r="45" spans="2:12" ht="18" customHeight="1" x14ac:dyDescent="0.15">
      <c r="C45" s="8" t="s">
        <v>157</v>
      </c>
    </row>
    <row r="46" spans="2:12" ht="18" customHeight="1" x14ac:dyDescent="0.15">
      <c r="C46" s="8" t="s">
        <v>158</v>
      </c>
    </row>
    <row r="47" spans="2:12" ht="18" customHeight="1" x14ac:dyDescent="0.15">
      <c r="C47" s="8" t="s">
        <v>195</v>
      </c>
    </row>
    <row r="48" spans="2:12" ht="18" customHeight="1" x14ac:dyDescent="0.15">
      <c r="C48" s="8" t="s">
        <v>196</v>
      </c>
    </row>
    <row r="49" spans="2:18" ht="18" customHeight="1" x14ac:dyDescent="0.15">
      <c r="C49" s="8" t="s">
        <v>197</v>
      </c>
    </row>
    <row r="50" spans="2:18" ht="18" customHeight="1" x14ac:dyDescent="0.15">
      <c r="C50" s="8" t="s">
        <v>175</v>
      </c>
    </row>
    <row r="51" spans="2:18" s="2" customFormat="1" ht="21" customHeight="1" x14ac:dyDescent="0.15">
      <c r="C51" s="8"/>
      <c r="D51" s="5" t="s">
        <v>198</v>
      </c>
    </row>
    <row r="52" spans="2:18" s="1" customFormat="1" ht="7.5" customHeight="1" x14ac:dyDescent="0.15">
      <c r="B52" s="2"/>
      <c r="C52" s="2"/>
      <c r="D52" s="11"/>
    </row>
    <row r="53" spans="2:18" ht="18" customHeight="1" x14ac:dyDescent="0.15">
      <c r="B53" s="1"/>
      <c r="C53" s="1"/>
      <c r="D53" s="1" t="s">
        <v>159</v>
      </c>
      <c r="E53" s="1"/>
      <c r="F53" s="1"/>
      <c r="G53" s="1"/>
      <c r="H53" s="1"/>
      <c r="I53" s="13" t="s">
        <v>163</v>
      </c>
      <c r="R53" s="7"/>
    </row>
    <row r="54" spans="2:18" ht="18" customHeight="1" x14ac:dyDescent="0.15">
      <c r="D54" s="8" t="s">
        <v>160</v>
      </c>
      <c r="I54" s="179" t="s">
        <v>164</v>
      </c>
      <c r="R54" s="9"/>
    </row>
    <row r="55" spans="2:18" ht="18" customHeight="1" x14ac:dyDescent="0.15">
      <c r="D55" s="8" t="s">
        <v>161</v>
      </c>
      <c r="I55" s="179" t="s">
        <v>165</v>
      </c>
      <c r="R55" s="9"/>
    </row>
    <row r="56" spans="2:18" ht="18" customHeight="1" x14ac:dyDescent="0.15">
      <c r="D56" s="8" t="s">
        <v>162</v>
      </c>
      <c r="I56" s="179" t="s">
        <v>90</v>
      </c>
      <c r="R56" s="9"/>
    </row>
    <row r="57" spans="2:18" ht="18" customHeight="1" x14ac:dyDescent="0.15">
      <c r="D57" s="8" t="s">
        <v>166</v>
      </c>
      <c r="I57" s="179" t="s">
        <v>91</v>
      </c>
      <c r="R57" s="9"/>
    </row>
    <row r="58" spans="2:18" ht="18" customHeight="1" x14ac:dyDescent="0.15">
      <c r="D58" s="8" t="s">
        <v>110</v>
      </c>
    </row>
    <row r="59" spans="2:18" ht="18" customHeight="1" x14ac:dyDescent="0.15">
      <c r="D59" s="8" t="s">
        <v>8</v>
      </c>
    </row>
    <row r="60" spans="2:18" ht="18" customHeight="1" x14ac:dyDescent="0.15">
      <c r="D60" s="8" t="s">
        <v>9</v>
      </c>
    </row>
    <row r="61" spans="2:18" ht="18" customHeight="1" x14ac:dyDescent="0.15"/>
    <row r="62" spans="2:18" s="2" customFormat="1" ht="18" customHeight="1" x14ac:dyDescent="0.15">
      <c r="B62" s="5"/>
      <c r="C62" s="5" t="s">
        <v>199</v>
      </c>
      <c r="D62" s="5"/>
    </row>
    <row r="63" spans="2:18" ht="18" customHeight="1" x14ac:dyDescent="0.15">
      <c r="B63" s="11"/>
      <c r="C63" s="1" t="s">
        <v>200</v>
      </c>
      <c r="D63" s="12"/>
    </row>
    <row r="64" spans="2:18" ht="18" customHeight="1" x14ac:dyDescent="0.15">
      <c r="C64" s="8" t="s">
        <v>201</v>
      </c>
    </row>
    <row r="65" spans="3:13" ht="18" customHeight="1" x14ac:dyDescent="0.15">
      <c r="C65" s="8" t="s">
        <v>234</v>
      </c>
    </row>
    <row r="66" spans="3:13" ht="18" customHeight="1" x14ac:dyDescent="0.15">
      <c r="C66" s="8" t="s">
        <v>88</v>
      </c>
    </row>
    <row r="67" spans="3:13" ht="18" customHeight="1" x14ac:dyDescent="0.15">
      <c r="C67" s="8" t="s">
        <v>89</v>
      </c>
    </row>
    <row r="68" spans="3:13" s="2" customFormat="1" ht="21" customHeight="1" x14ac:dyDescent="0.15">
      <c r="C68" s="5" t="s">
        <v>111</v>
      </c>
    </row>
    <row r="69" spans="3:13" s="2" customFormat="1" ht="9" customHeight="1" x14ac:dyDescent="0.15"/>
    <row r="70" spans="3:13" ht="17.25" customHeight="1" x14ac:dyDescent="0.15">
      <c r="C70" s="2"/>
      <c r="D70" s="2" t="s">
        <v>219</v>
      </c>
      <c r="E70" s="2"/>
      <c r="F70" s="2"/>
      <c r="G70" s="2"/>
      <c r="H70" s="13" t="s">
        <v>176</v>
      </c>
      <c r="I70" s="13"/>
    </row>
    <row r="71" spans="3:13" ht="17.25" customHeight="1" x14ac:dyDescent="0.15">
      <c r="D71" s="8" t="s">
        <v>202</v>
      </c>
      <c r="H71" s="13" t="s">
        <v>203</v>
      </c>
      <c r="I71" s="13"/>
    </row>
    <row r="72" spans="3:13" ht="17.25" customHeight="1" x14ac:dyDescent="0.15">
      <c r="D72" s="8" t="s">
        <v>115</v>
      </c>
      <c r="H72" s="179" t="s">
        <v>167</v>
      </c>
      <c r="I72" s="13"/>
    </row>
    <row r="73" spans="3:13" ht="17.25" customHeight="1" x14ac:dyDescent="0.15">
      <c r="D73" s="8" t="s">
        <v>204</v>
      </c>
    </row>
    <row r="74" spans="3:13" x14ac:dyDescent="0.15">
      <c r="D74" s="8" t="s">
        <v>11</v>
      </c>
    </row>
    <row r="75" spans="3:13" x14ac:dyDescent="0.15">
      <c r="D75" s="8" t="s">
        <v>10</v>
      </c>
    </row>
    <row r="77" spans="3:13" x14ac:dyDescent="0.15">
      <c r="L77" s="183" t="s">
        <v>268</v>
      </c>
      <c r="M77" s="14"/>
    </row>
    <row r="80" spans="3:13" s="2" customFormat="1" x14ac:dyDescent="0.15">
      <c r="C80" s="5"/>
      <c r="D80" s="5"/>
    </row>
    <row r="81" spans="3:4" s="1" customFormat="1" x14ac:dyDescent="0.15">
      <c r="C81" s="2"/>
      <c r="D81" s="11"/>
    </row>
    <row r="86" spans="3:4" x14ac:dyDescent="0.15">
      <c r="C86" s="12"/>
    </row>
  </sheetData>
  <sheetProtection sheet="1" objects="1" scenarios="1"/>
  <phoneticPr fontId="9"/>
  <pageMargins left="0.39370078740157483" right="0.19685039370078741" top="0.98425196850393704" bottom="0.98425196850393704" header="0.51181102362204722" footer="0.51181102362204722"/>
  <pageSetup paperSize="9" scale="85"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R139"/>
  <sheetViews>
    <sheetView topLeftCell="A70" workbookViewId="0">
      <selection activeCell="C135" sqref="C135:C136"/>
    </sheetView>
  </sheetViews>
  <sheetFormatPr defaultRowHeight="13.5" x14ac:dyDescent="0.15"/>
  <cols>
    <col min="1" max="1" width="1.125" style="175" customWidth="1"/>
    <col min="2" max="2" width="1.5" style="175" customWidth="1"/>
    <col min="3" max="12" width="9" style="175"/>
    <col min="13" max="13" width="18.625" style="175" customWidth="1"/>
    <col min="14" max="14" width="12.375" style="175" customWidth="1"/>
    <col min="15" max="15" width="15" style="175" customWidth="1"/>
    <col min="16" max="16384" width="9" style="175"/>
  </cols>
  <sheetData>
    <row r="2" spans="2:3" ht="18.75" customHeight="1" x14ac:dyDescent="0.15">
      <c r="B2" s="6" t="s">
        <v>186</v>
      </c>
    </row>
    <row r="3" spans="2:3" ht="10.5" customHeight="1" x14ac:dyDescent="0.15"/>
    <row r="4" spans="2:3" s="3" customFormat="1" ht="15.75" customHeight="1" x14ac:dyDescent="0.15">
      <c r="B4" s="4" t="s">
        <v>55</v>
      </c>
    </row>
    <row r="5" spans="2:3" s="177" customFormat="1" ht="15.75" customHeight="1" x14ac:dyDescent="0.15">
      <c r="B5" s="3"/>
      <c r="C5" s="176" t="s">
        <v>56</v>
      </c>
    </row>
    <row r="6" spans="2:3" s="177" customFormat="1" ht="15.75" customHeight="1" x14ac:dyDescent="0.15">
      <c r="C6" s="177" t="s">
        <v>177</v>
      </c>
    </row>
    <row r="7" spans="2:3" s="177" customFormat="1" ht="15.75" customHeight="1" x14ac:dyDescent="0.15">
      <c r="C7" s="177" t="s">
        <v>239</v>
      </c>
    </row>
    <row r="8" spans="2:3" s="177" customFormat="1" ht="15.75" customHeight="1" x14ac:dyDescent="0.15">
      <c r="C8" s="177" t="s">
        <v>240</v>
      </c>
    </row>
    <row r="9" spans="2:3" s="177" customFormat="1" ht="15.75" customHeight="1" x14ac:dyDescent="0.15">
      <c r="C9" s="177" t="s">
        <v>241</v>
      </c>
    </row>
    <row r="10" spans="2:3" s="177" customFormat="1" ht="15.75" customHeight="1" x14ac:dyDescent="0.15"/>
    <row r="11" spans="2:3" ht="15.75" customHeight="1" x14ac:dyDescent="0.15">
      <c r="B11" s="177"/>
      <c r="C11" s="178" t="s">
        <v>57</v>
      </c>
    </row>
    <row r="12" spans="2:3" ht="15.75" customHeight="1" x14ac:dyDescent="0.15">
      <c r="C12" s="175" t="s">
        <v>242</v>
      </c>
    </row>
    <row r="13" spans="2:3" ht="15.75" customHeight="1" x14ac:dyDescent="0.15">
      <c r="C13" s="175" t="s">
        <v>243</v>
      </c>
    </row>
    <row r="14" spans="2:3" ht="15.75" customHeight="1" x14ac:dyDescent="0.15">
      <c r="C14" s="175" t="s">
        <v>244</v>
      </c>
    </row>
    <row r="15" spans="2:3" ht="15.75" customHeight="1" x14ac:dyDescent="0.15">
      <c r="C15" s="175" t="s">
        <v>245</v>
      </c>
    </row>
    <row r="16" spans="2:3" ht="15.75" customHeight="1" x14ac:dyDescent="0.15">
      <c r="C16" s="175" t="s">
        <v>246</v>
      </c>
    </row>
    <row r="17" spans="2:3" ht="15.75" customHeight="1" x14ac:dyDescent="0.15">
      <c r="C17" s="175" t="s">
        <v>247</v>
      </c>
    </row>
    <row r="18" spans="2:3" ht="15.75" customHeight="1" x14ac:dyDescent="0.15">
      <c r="C18" s="175" t="s">
        <v>248</v>
      </c>
    </row>
    <row r="19" spans="2:3" ht="15.75" customHeight="1" x14ac:dyDescent="0.15"/>
    <row r="20" spans="2:3" s="3" customFormat="1" ht="15.75" customHeight="1" x14ac:dyDescent="0.15">
      <c r="B20" s="4" t="s">
        <v>58</v>
      </c>
      <c r="C20" s="4"/>
    </row>
    <row r="21" spans="2:3" s="177" customFormat="1" ht="15.75" customHeight="1" x14ac:dyDescent="0.15">
      <c r="B21" s="3"/>
      <c r="C21" s="176" t="s">
        <v>59</v>
      </c>
    </row>
    <row r="22" spans="2:3" s="177" customFormat="1" ht="15.75" customHeight="1" x14ac:dyDescent="0.15">
      <c r="C22" s="177" t="s">
        <v>60</v>
      </c>
    </row>
    <row r="23" spans="2:3" s="177" customFormat="1" ht="15.75" customHeight="1" x14ac:dyDescent="0.15"/>
    <row r="24" spans="2:3" ht="15.75" customHeight="1" x14ac:dyDescent="0.15">
      <c r="B24" s="177"/>
      <c r="C24" s="178" t="s">
        <v>61</v>
      </c>
    </row>
    <row r="25" spans="2:3" s="3" customFormat="1" ht="15.75" customHeight="1" x14ac:dyDescent="0.15">
      <c r="B25" s="175"/>
      <c r="C25" s="4" t="s">
        <v>62</v>
      </c>
    </row>
    <row r="26" spans="2:3" s="3" customFormat="1" ht="15.75" customHeight="1" x14ac:dyDescent="0.15">
      <c r="C26" s="3" t="s">
        <v>66</v>
      </c>
    </row>
    <row r="27" spans="2:3" s="3" customFormat="1" ht="15.75" customHeight="1" x14ac:dyDescent="0.15">
      <c r="C27" s="3" t="s">
        <v>67</v>
      </c>
    </row>
    <row r="28" spans="2:3" s="3" customFormat="1" ht="15.75" customHeight="1" x14ac:dyDescent="0.15"/>
    <row r="29" spans="2:3" s="177" customFormat="1" ht="15.75" customHeight="1" x14ac:dyDescent="0.15">
      <c r="B29" s="3"/>
      <c r="C29" s="176" t="s">
        <v>63</v>
      </c>
    </row>
    <row r="30" spans="2:3" s="177" customFormat="1" ht="15.75" customHeight="1" x14ac:dyDescent="0.15">
      <c r="C30" s="177" t="s">
        <v>65</v>
      </c>
    </row>
    <row r="31" spans="2:3" s="177" customFormat="1" ht="15.75" customHeight="1" x14ac:dyDescent="0.15">
      <c r="C31" s="177" t="s">
        <v>64</v>
      </c>
    </row>
    <row r="33" spans="3:13" ht="15.75" customHeight="1" x14ac:dyDescent="0.15">
      <c r="C33" s="178" t="s">
        <v>68</v>
      </c>
    </row>
    <row r="34" spans="3:13" ht="15.75" customHeight="1" x14ac:dyDescent="0.15">
      <c r="C34" s="175" t="s">
        <v>65</v>
      </c>
    </row>
    <row r="35" spans="3:13" ht="15.75" customHeight="1" x14ac:dyDescent="0.15">
      <c r="C35" s="175" t="s">
        <v>69</v>
      </c>
    </row>
    <row r="36" spans="3:13" ht="15.75" customHeight="1" x14ac:dyDescent="0.15"/>
    <row r="37" spans="3:13" s="3" customFormat="1" ht="15.75" customHeight="1" x14ac:dyDescent="0.15">
      <c r="C37" s="4" t="s">
        <v>70</v>
      </c>
    </row>
    <row r="38" spans="3:13" s="3" customFormat="1" ht="15.75" customHeight="1" x14ac:dyDescent="0.15">
      <c r="C38" s="3" t="s">
        <v>178</v>
      </c>
    </row>
    <row r="39" spans="3:13" s="3" customFormat="1" ht="15.75" customHeight="1" x14ac:dyDescent="0.15">
      <c r="C39" s="3" t="s">
        <v>179</v>
      </c>
    </row>
    <row r="40" spans="3:13" s="3" customFormat="1" ht="15.75" customHeight="1" x14ac:dyDescent="0.15">
      <c r="C40" s="2" t="s">
        <v>249</v>
      </c>
    </row>
    <row r="41" spans="3:13" s="3" customFormat="1" ht="15.75" customHeight="1" x14ac:dyDescent="0.15">
      <c r="C41" s="2" t="s">
        <v>250</v>
      </c>
    </row>
    <row r="42" spans="3:13" s="3" customFormat="1" ht="15.75" customHeight="1" x14ac:dyDescent="0.15">
      <c r="C42" s="2" t="s">
        <v>251</v>
      </c>
    </row>
    <row r="43" spans="3:13" s="3" customFormat="1" ht="15.75" customHeight="1" x14ac:dyDescent="0.15">
      <c r="C43" s="2" t="s">
        <v>252</v>
      </c>
    </row>
    <row r="44" spans="3:13" s="3" customFormat="1" ht="15.75" customHeight="1" x14ac:dyDescent="0.15">
      <c r="C44" s="2" t="s">
        <v>253</v>
      </c>
    </row>
    <row r="45" spans="3:13" s="3" customFormat="1" ht="15.75" customHeight="1" x14ac:dyDescent="0.15"/>
    <row r="46" spans="3:13" s="177" customFormat="1" ht="15.75" customHeight="1" x14ac:dyDescent="0.15">
      <c r="C46" s="176" t="s">
        <v>71</v>
      </c>
    </row>
    <row r="47" spans="3:13" s="177" customFormat="1" ht="15.75" customHeight="1" x14ac:dyDescent="0.15">
      <c r="C47" s="1" t="s">
        <v>254</v>
      </c>
      <c r="D47" s="1"/>
      <c r="E47" s="1"/>
      <c r="F47" s="1"/>
      <c r="G47" s="1"/>
      <c r="H47" s="1"/>
      <c r="I47" s="1"/>
      <c r="J47" s="1"/>
      <c r="K47" s="1"/>
      <c r="L47" s="1"/>
      <c r="M47" s="1"/>
    </row>
    <row r="48" spans="3:13" s="177" customFormat="1" ht="15.75" customHeight="1" x14ac:dyDescent="0.15">
      <c r="C48" s="1" t="s">
        <v>255</v>
      </c>
      <c r="D48" s="1"/>
      <c r="E48" s="1"/>
      <c r="F48" s="1"/>
      <c r="G48" s="1"/>
      <c r="H48" s="1"/>
      <c r="I48" s="1"/>
      <c r="J48" s="1"/>
      <c r="K48" s="1"/>
      <c r="L48" s="1"/>
      <c r="M48" s="1"/>
    </row>
    <row r="49" spans="3:13" s="177" customFormat="1" ht="15.75" customHeight="1" x14ac:dyDescent="0.15">
      <c r="C49" s="1" t="s">
        <v>256</v>
      </c>
      <c r="D49" s="1"/>
      <c r="E49" s="1"/>
      <c r="F49" s="1"/>
      <c r="G49" s="1"/>
      <c r="H49" s="1"/>
      <c r="I49" s="1"/>
      <c r="J49" s="1"/>
      <c r="K49" s="1"/>
      <c r="L49" s="1"/>
      <c r="M49" s="1"/>
    </row>
    <row r="50" spans="3:13" s="177" customFormat="1" ht="15.75" customHeight="1" x14ac:dyDescent="0.15">
      <c r="C50" s="1"/>
      <c r="D50" s="1"/>
      <c r="E50" s="1"/>
      <c r="F50" s="1"/>
      <c r="G50" s="1"/>
      <c r="H50" s="1"/>
      <c r="I50" s="1"/>
      <c r="J50" s="1"/>
      <c r="K50" s="1"/>
      <c r="L50" s="1"/>
      <c r="M50" s="1"/>
    </row>
    <row r="51" spans="3:13" ht="15.75" customHeight="1" x14ac:dyDescent="0.15">
      <c r="C51" s="12" t="s">
        <v>72</v>
      </c>
      <c r="D51" s="8"/>
      <c r="E51" s="8"/>
      <c r="F51" s="8"/>
      <c r="G51" s="8"/>
      <c r="H51" s="8"/>
      <c r="I51" s="8"/>
      <c r="J51" s="8"/>
      <c r="K51" s="8"/>
      <c r="L51" s="8"/>
      <c r="M51" s="8"/>
    </row>
    <row r="52" spans="3:13" ht="15.75" customHeight="1" x14ac:dyDescent="0.15">
      <c r="C52" s="8" t="s">
        <v>180</v>
      </c>
      <c r="D52" s="8"/>
      <c r="E52" s="8"/>
      <c r="F52" s="8"/>
      <c r="G52" s="8"/>
      <c r="H52" s="8"/>
      <c r="I52" s="8"/>
      <c r="J52" s="8"/>
      <c r="K52" s="8"/>
      <c r="L52" s="8"/>
      <c r="M52" s="8"/>
    </row>
    <row r="53" spans="3:13" ht="15.75" customHeight="1" x14ac:dyDescent="0.15">
      <c r="C53" s="8" t="s">
        <v>181</v>
      </c>
      <c r="D53" s="8"/>
      <c r="E53" s="8"/>
      <c r="F53" s="8"/>
      <c r="G53" s="8"/>
      <c r="H53" s="8"/>
      <c r="I53" s="8"/>
      <c r="J53" s="8"/>
      <c r="K53" s="8"/>
      <c r="L53" s="8"/>
      <c r="M53" s="8"/>
    </row>
    <row r="54" spans="3:13" ht="15.75" customHeight="1" x14ac:dyDescent="0.15">
      <c r="C54" s="175" t="s">
        <v>257</v>
      </c>
    </row>
    <row r="55" spans="3:13" ht="15.75" customHeight="1" x14ac:dyDescent="0.15">
      <c r="C55" s="175" t="s">
        <v>258</v>
      </c>
    </row>
    <row r="56" spans="3:13" ht="15.75" customHeight="1" x14ac:dyDescent="0.15"/>
    <row r="57" spans="3:13" s="3" customFormat="1" ht="15.75" customHeight="1" x14ac:dyDescent="0.15">
      <c r="C57" s="4" t="s">
        <v>73</v>
      </c>
    </row>
    <row r="58" spans="3:13" s="3" customFormat="1" ht="15.75" customHeight="1" x14ac:dyDescent="0.15">
      <c r="C58" s="2" t="s">
        <v>182</v>
      </c>
      <c r="D58" s="2"/>
      <c r="E58" s="2"/>
      <c r="F58" s="2"/>
      <c r="G58" s="2"/>
      <c r="H58" s="2"/>
      <c r="I58" s="2"/>
      <c r="J58" s="2"/>
      <c r="K58" s="2"/>
    </row>
    <row r="59" spans="3:13" s="3" customFormat="1" ht="15.75" customHeight="1" x14ac:dyDescent="0.15">
      <c r="C59" s="3" t="s">
        <v>259</v>
      </c>
    </row>
    <row r="60" spans="3:13" s="3" customFormat="1" ht="15.75" customHeight="1" x14ac:dyDescent="0.15">
      <c r="C60" s="3" t="s">
        <v>260</v>
      </c>
    </row>
    <row r="61" spans="3:13" s="3" customFormat="1" ht="15.75" customHeight="1" x14ac:dyDescent="0.15"/>
    <row r="62" spans="3:13" s="177" customFormat="1" ht="15.75" customHeight="1" x14ac:dyDescent="0.15">
      <c r="C62" s="176" t="s">
        <v>85</v>
      </c>
    </row>
    <row r="63" spans="3:13" s="177" customFormat="1" ht="15.75" customHeight="1" x14ac:dyDescent="0.15">
      <c r="C63" s="177" t="s">
        <v>15</v>
      </c>
    </row>
    <row r="64" spans="3:13" s="177" customFormat="1" ht="15.75" customHeight="1" x14ac:dyDescent="0.15"/>
    <row r="65" spans="3:3" ht="15.75" customHeight="1" x14ac:dyDescent="0.15">
      <c r="C65" s="178" t="s">
        <v>86</v>
      </c>
    </row>
    <row r="66" spans="3:3" ht="15.75" customHeight="1" x14ac:dyDescent="0.15">
      <c r="C66" s="175" t="s">
        <v>84</v>
      </c>
    </row>
    <row r="67" spans="3:3" ht="15.75" customHeight="1" x14ac:dyDescent="0.15"/>
    <row r="68" spans="3:3" s="3" customFormat="1" ht="15.75" customHeight="1" x14ac:dyDescent="0.15">
      <c r="C68" s="4" t="s">
        <v>16</v>
      </c>
    </row>
    <row r="69" spans="3:3" s="177" customFormat="1" ht="15.75" customHeight="1" x14ac:dyDescent="0.15">
      <c r="C69" s="176" t="s">
        <v>17</v>
      </c>
    </row>
    <row r="70" spans="3:3" s="177" customFormat="1" ht="15.75" customHeight="1" x14ac:dyDescent="0.15">
      <c r="C70" s="177" t="s">
        <v>205</v>
      </c>
    </row>
    <row r="71" spans="3:3" s="177" customFormat="1" ht="15.75" customHeight="1" x14ac:dyDescent="0.15">
      <c r="C71" s="177" t="s">
        <v>206</v>
      </c>
    </row>
    <row r="72" spans="3:3" s="177" customFormat="1" ht="15.75" customHeight="1" x14ac:dyDescent="0.15">
      <c r="C72" s="177" t="s">
        <v>207</v>
      </c>
    </row>
    <row r="73" spans="3:3" s="177" customFormat="1" ht="15.75" customHeight="1" x14ac:dyDescent="0.15">
      <c r="C73" s="177" t="s">
        <v>208</v>
      </c>
    </row>
    <row r="74" spans="3:3" s="177" customFormat="1" ht="15.75" customHeight="1" x14ac:dyDescent="0.15"/>
    <row r="75" spans="3:3" ht="15.75" customHeight="1" x14ac:dyDescent="0.15">
      <c r="C75" s="178" t="s">
        <v>18</v>
      </c>
    </row>
    <row r="76" spans="3:3" ht="15.75" customHeight="1" x14ac:dyDescent="0.15">
      <c r="C76" s="175" t="s">
        <v>183</v>
      </c>
    </row>
    <row r="77" spans="3:3" ht="15.75" customHeight="1" x14ac:dyDescent="0.15"/>
    <row r="78" spans="3:3" s="3" customFormat="1" ht="15.75" customHeight="1" x14ac:dyDescent="0.15">
      <c r="C78" s="4" t="s">
        <v>19</v>
      </c>
    </row>
    <row r="79" spans="3:3" s="3" customFormat="1" ht="15.75" customHeight="1" x14ac:dyDescent="0.15">
      <c r="C79" s="3" t="s">
        <v>20</v>
      </c>
    </row>
    <row r="80" spans="3:3" s="3" customFormat="1" ht="15.75" customHeight="1" x14ac:dyDescent="0.15">
      <c r="C80" s="3" t="s">
        <v>209</v>
      </c>
    </row>
    <row r="81" spans="2:18" s="3" customFormat="1" ht="15.75" customHeight="1" x14ac:dyDescent="0.15">
      <c r="C81" s="3" t="s">
        <v>210</v>
      </c>
    </row>
    <row r="82" spans="2:18" s="3" customFormat="1" ht="15.75" customHeight="1" x14ac:dyDescent="0.15">
      <c r="C82" s="3" t="s">
        <v>211</v>
      </c>
    </row>
    <row r="83" spans="2:18" s="3" customFormat="1" ht="15.75" customHeight="1" x14ac:dyDescent="0.15">
      <c r="C83" s="3" t="s">
        <v>212</v>
      </c>
    </row>
    <row r="84" spans="2:18" s="3" customFormat="1" ht="15.75" customHeight="1" x14ac:dyDescent="0.15"/>
    <row r="85" spans="2:18" s="3" customFormat="1" ht="15.75" customHeight="1" x14ac:dyDescent="0.15">
      <c r="C85" s="2" t="s">
        <v>213</v>
      </c>
      <c r="D85" s="2"/>
      <c r="E85" s="2"/>
      <c r="F85" s="2"/>
    </row>
    <row r="86" spans="2:18" s="3" customFormat="1" ht="15.75" customHeight="1" x14ac:dyDescent="0.15">
      <c r="C86" s="2" t="s">
        <v>214</v>
      </c>
      <c r="D86" s="2"/>
      <c r="E86" s="2"/>
      <c r="F86" s="2"/>
    </row>
    <row r="87" spans="2:18" s="3" customFormat="1" ht="15.75" customHeight="1" x14ac:dyDescent="0.15">
      <c r="C87" s="2" t="s">
        <v>215</v>
      </c>
      <c r="D87" s="2"/>
      <c r="E87" s="2"/>
      <c r="F87" s="2"/>
    </row>
    <row r="88" spans="2:18" s="3" customFormat="1" ht="15.75" customHeight="1" x14ac:dyDescent="0.15">
      <c r="C88" s="2"/>
      <c r="D88" s="2"/>
      <c r="E88" s="2"/>
      <c r="F88" s="2"/>
    </row>
    <row r="90" spans="2:18" s="177" customFormat="1" x14ac:dyDescent="0.15">
      <c r="B90" s="4" t="s">
        <v>270</v>
      </c>
      <c r="C90" s="176"/>
    </row>
    <row r="91" spans="2:18" s="3" customFormat="1" x14ac:dyDescent="0.15">
      <c r="B91" s="177" t="s">
        <v>216</v>
      </c>
      <c r="C91" s="178" t="s">
        <v>12</v>
      </c>
      <c r="D91" s="175"/>
      <c r="E91" s="175"/>
      <c r="F91" s="175"/>
      <c r="G91" s="175"/>
      <c r="H91" s="175"/>
      <c r="I91" s="175"/>
      <c r="J91" s="175"/>
      <c r="K91" s="175"/>
      <c r="L91" s="175"/>
      <c r="M91" s="175"/>
      <c r="N91" s="175"/>
      <c r="O91" s="4"/>
    </row>
    <row r="92" spans="2:18" s="3" customFormat="1" x14ac:dyDescent="0.15">
      <c r="C92" s="3" t="s">
        <v>170</v>
      </c>
    </row>
    <row r="93" spans="2:18" s="3" customFormat="1" x14ac:dyDescent="0.15">
      <c r="C93" s="3" t="s">
        <v>171</v>
      </c>
    </row>
    <row r="94" spans="2:18" x14ac:dyDescent="0.15">
      <c r="B94" s="3"/>
      <c r="C94" s="3"/>
      <c r="D94" s="3"/>
      <c r="E94" s="3"/>
      <c r="F94" s="3"/>
      <c r="G94" s="3"/>
      <c r="H94" s="3"/>
      <c r="I94" s="3"/>
      <c r="J94" s="3"/>
      <c r="K94" s="3"/>
      <c r="L94" s="3"/>
      <c r="M94" s="3"/>
      <c r="N94" s="3"/>
      <c r="O94" s="176"/>
      <c r="P94" s="177"/>
      <c r="Q94" s="177"/>
      <c r="R94" s="178"/>
    </row>
    <row r="95" spans="2:18" s="3" customFormat="1" x14ac:dyDescent="0.15">
      <c r="B95" s="175"/>
      <c r="C95" s="4" t="s">
        <v>217</v>
      </c>
    </row>
    <row r="96" spans="2:18" s="3" customFormat="1" x14ac:dyDescent="0.15">
      <c r="B96" s="175"/>
      <c r="C96" s="3" t="s">
        <v>220</v>
      </c>
    </row>
    <row r="97" spans="2:7" s="3" customFormat="1" x14ac:dyDescent="0.15">
      <c r="B97" s="175"/>
      <c r="C97" s="3" t="s">
        <v>221</v>
      </c>
    </row>
    <row r="98" spans="2:7" s="3" customFormat="1" x14ac:dyDescent="0.15">
      <c r="B98" s="175"/>
      <c r="C98" s="3" t="s">
        <v>222</v>
      </c>
    </row>
    <row r="99" spans="2:7" s="3" customFormat="1" x14ac:dyDescent="0.15">
      <c r="B99" s="175"/>
      <c r="C99" s="3" t="s">
        <v>223</v>
      </c>
    </row>
    <row r="100" spans="2:7" s="3" customFormat="1" x14ac:dyDescent="0.15">
      <c r="B100" s="175"/>
      <c r="C100" s="176"/>
    </row>
    <row r="101" spans="2:7" s="3" customFormat="1" x14ac:dyDescent="0.15">
      <c r="B101" s="175"/>
      <c r="C101" s="177" t="s">
        <v>224</v>
      </c>
      <c r="D101" s="175"/>
      <c r="E101" s="175"/>
      <c r="F101" s="175"/>
      <c r="G101" s="175"/>
    </row>
    <row r="102" spans="2:7" s="3" customFormat="1" x14ac:dyDescent="0.15">
      <c r="B102" s="175"/>
      <c r="C102" s="177" t="s">
        <v>225</v>
      </c>
      <c r="D102" s="175"/>
      <c r="E102" s="175"/>
      <c r="F102" s="175"/>
      <c r="G102" s="175"/>
    </row>
    <row r="103" spans="2:7" s="3" customFormat="1" x14ac:dyDescent="0.15">
      <c r="B103" s="175"/>
      <c r="C103" s="177" t="s">
        <v>226</v>
      </c>
      <c r="D103" s="175"/>
      <c r="E103" s="175"/>
      <c r="F103" s="175"/>
      <c r="G103" s="175"/>
    </row>
    <row r="104" spans="2:7" s="3" customFormat="1" x14ac:dyDescent="0.15">
      <c r="B104" s="175"/>
      <c r="C104" s="177" t="s">
        <v>261</v>
      </c>
    </row>
    <row r="105" spans="2:7" s="3" customFormat="1" x14ac:dyDescent="0.15">
      <c r="B105" s="175"/>
      <c r="C105" s="177" t="s">
        <v>262</v>
      </c>
    </row>
    <row r="106" spans="2:7" s="3" customFormat="1" x14ac:dyDescent="0.15">
      <c r="C106" s="177"/>
    </row>
    <row r="107" spans="2:7" s="3" customFormat="1" x14ac:dyDescent="0.15">
      <c r="C107" s="177" t="s">
        <v>227</v>
      </c>
      <c r="D107" s="175"/>
      <c r="E107" s="175"/>
      <c r="F107" s="175"/>
      <c r="G107" s="175"/>
    </row>
    <row r="108" spans="2:7" s="3" customFormat="1" x14ac:dyDescent="0.15">
      <c r="C108" s="177" t="s">
        <v>228</v>
      </c>
      <c r="D108" s="175"/>
      <c r="E108" s="175"/>
      <c r="F108" s="175"/>
      <c r="G108" s="175"/>
    </row>
    <row r="109" spans="2:7" s="3" customFormat="1" x14ac:dyDescent="0.15">
      <c r="C109" s="177" t="s">
        <v>226</v>
      </c>
      <c r="D109" s="175"/>
      <c r="E109" s="175"/>
      <c r="F109" s="175"/>
      <c r="G109" s="175"/>
    </row>
    <row r="110" spans="2:7" s="3" customFormat="1" x14ac:dyDescent="0.15">
      <c r="C110" s="177" t="s">
        <v>229</v>
      </c>
      <c r="D110" s="175"/>
      <c r="E110" s="175"/>
      <c r="F110" s="175"/>
      <c r="G110" s="175"/>
    </row>
    <row r="111" spans="2:7" s="3" customFormat="1" x14ac:dyDescent="0.15">
      <c r="C111" s="177" t="s">
        <v>230</v>
      </c>
    </row>
    <row r="112" spans="2:7" s="3" customFormat="1" x14ac:dyDescent="0.15"/>
    <row r="113" spans="3:14" x14ac:dyDescent="0.15">
      <c r="C113" s="176" t="s">
        <v>36</v>
      </c>
      <c r="D113" s="177"/>
      <c r="E113" s="177"/>
      <c r="F113" s="181"/>
      <c r="G113" s="180"/>
      <c r="H113" s="180"/>
      <c r="I113" s="180"/>
    </row>
    <row r="114" spans="3:14" x14ac:dyDescent="0.15">
      <c r="C114" s="175" t="s">
        <v>41</v>
      </c>
    </row>
    <row r="115" spans="3:14" s="3" customFormat="1" ht="19.5" customHeight="1" x14ac:dyDescent="0.15">
      <c r="C115" s="4" t="s">
        <v>13</v>
      </c>
    </row>
    <row r="116" spans="3:14" s="177" customFormat="1" ht="9.75" customHeight="1" x14ac:dyDescent="0.15">
      <c r="C116" s="176"/>
    </row>
    <row r="117" spans="3:14" x14ac:dyDescent="0.15">
      <c r="C117" s="178"/>
      <c r="D117" s="8" t="s">
        <v>116</v>
      </c>
      <c r="E117" s="8"/>
      <c r="F117" s="8"/>
      <c r="G117" s="8"/>
      <c r="H117" s="8"/>
      <c r="I117" s="8"/>
      <c r="J117" s="8"/>
      <c r="K117" s="8"/>
      <c r="L117" s="8"/>
      <c r="M117" s="8"/>
      <c r="N117" s="8"/>
    </row>
    <row r="118" spans="3:14" s="3" customFormat="1" x14ac:dyDescent="0.15">
      <c r="C118" s="4"/>
      <c r="D118" s="2" t="s">
        <v>263</v>
      </c>
      <c r="E118" s="2"/>
      <c r="F118" s="2"/>
      <c r="G118" s="2"/>
      <c r="H118" s="2"/>
      <c r="I118" s="2"/>
      <c r="J118" s="2"/>
      <c r="K118" s="2"/>
      <c r="L118" s="2"/>
      <c r="M118" s="2"/>
      <c r="N118" s="2"/>
    </row>
    <row r="119" spans="3:14" x14ac:dyDescent="0.15">
      <c r="C119" s="178"/>
    </row>
    <row r="120" spans="3:14" x14ac:dyDescent="0.15">
      <c r="C120" s="175" t="s">
        <v>42</v>
      </c>
    </row>
    <row r="121" spans="3:14" s="3" customFormat="1" ht="17.25" customHeight="1" x14ac:dyDescent="0.15">
      <c r="C121" s="4" t="s">
        <v>14</v>
      </c>
    </row>
    <row r="122" spans="3:14" s="177" customFormat="1" ht="9" customHeight="1" x14ac:dyDescent="0.15">
      <c r="C122" s="176"/>
    </row>
    <row r="123" spans="3:14" x14ac:dyDescent="0.15">
      <c r="C123" s="178"/>
      <c r="D123" s="8" t="s">
        <v>168</v>
      </c>
      <c r="E123" s="8"/>
      <c r="F123" s="8"/>
      <c r="G123" s="8"/>
      <c r="H123" s="8"/>
      <c r="I123" s="8"/>
      <c r="J123" s="8"/>
      <c r="K123" s="8"/>
      <c r="L123" s="8"/>
      <c r="M123" s="8"/>
      <c r="N123" s="8"/>
    </row>
    <row r="124" spans="3:14" s="3" customFormat="1" x14ac:dyDescent="0.15">
      <c r="C124" s="4"/>
      <c r="D124" s="2" t="s">
        <v>264</v>
      </c>
      <c r="E124" s="2"/>
      <c r="F124" s="2"/>
      <c r="G124" s="2"/>
      <c r="H124" s="2"/>
      <c r="I124" s="2"/>
      <c r="J124" s="2"/>
      <c r="K124" s="2"/>
      <c r="L124" s="2"/>
      <c r="M124" s="2"/>
      <c r="N124" s="2"/>
    </row>
    <row r="125" spans="3:14" s="177" customFormat="1" x14ac:dyDescent="0.15">
      <c r="C125" s="176"/>
      <c r="D125" s="1" t="s">
        <v>113</v>
      </c>
      <c r="E125" s="1"/>
      <c r="F125" s="1"/>
      <c r="G125" s="1"/>
      <c r="H125" s="1"/>
      <c r="I125" s="1"/>
      <c r="J125" s="1"/>
      <c r="K125" s="1"/>
      <c r="L125" s="1"/>
      <c r="M125" s="1"/>
      <c r="N125" s="1"/>
    </row>
    <row r="126" spans="3:14" s="177" customFormat="1" x14ac:dyDescent="0.15">
      <c r="C126" s="176"/>
      <c r="D126" s="1"/>
      <c r="E126" s="1"/>
      <c r="F126" s="1"/>
      <c r="G126" s="1"/>
      <c r="H126" s="1"/>
      <c r="I126" s="1"/>
      <c r="J126" s="1"/>
      <c r="K126" s="1"/>
      <c r="L126" s="1"/>
      <c r="M126" s="1"/>
      <c r="N126" s="1"/>
    </row>
    <row r="127" spans="3:14" s="177" customFormat="1" x14ac:dyDescent="0.15">
      <c r="C127" s="3" t="s">
        <v>231</v>
      </c>
      <c r="D127" s="3"/>
      <c r="E127" s="3"/>
      <c r="F127" s="2"/>
      <c r="G127" s="2"/>
      <c r="H127" s="2"/>
      <c r="I127" s="2"/>
      <c r="J127" s="1"/>
      <c r="K127" s="1"/>
      <c r="L127" s="1"/>
      <c r="M127" s="1"/>
      <c r="N127" s="1"/>
    </row>
    <row r="128" spans="3:14" s="177" customFormat="1" x14ac:dyDescent="0.15">
      <c r="C128" s="3" t="s">
        <v>232</v>
      </c>
      <c r="D128" s="3"/>
      <c r="E128" s="3"/>
      <c r="F128" s="2"/>
      <c r="G128" s="2"/>
      <c r="H128" s="2"/>
      <c r="I128" s="2"/>
      <c r="J128" s="1"/>
      <c r="K128" s="1"/>
      <c r="L128" s="1"/>
      <c r="M128" s="1"/>
      <c r="N128" s="1"/>
    </row>
    <row r="129" spans="3:14" s="177" customFormat="1" x14ac:dyDescent="0.15">
      <c r="C129" s="3" t="s">
        <v>233</v>
      </c>
      <c r="D129" s="3"/>
      <c r="E129" s="3"/>
      <c r="F129" s="2"/>
      <c r="G129" s="2"/>
      <c r="H129" s="2"/>
      <c r="I129" s="2"/>
      <c r="J129" s="1"/>
      <c r="K129" s="1"/>
      <c r="L129" s="1"/>
      <c r="M129" s="1"/>
      <c r="N129" s="1"/>
    </row>
    <row r="130" spans="3:14" x14ac:dyDescent="0.15">
      <c r="C130" s="176"/>
      <c r="D130" s="177"/>
      <c r="E130" s="177" t="s">
        <v>265</v>
      </c>
      <c r="F130" s="177"/>
      <c r="G130" s="177"/>
      <c r="H130" s="177"/>
      <c r="I130" s="177"/>
    </row>
    <row r="131" spans="3:14" x14ac:dyDescent="0.15">
      <c r="C131" s="178"/>
      <c r="E131" s="175" t="s">
        <v>267</v>
      </c>
    </row>
    <row r="132" spans="3:14" x14ac:dyDescent="0.15">
      <c r="C132" s="4"/>
      <c r="D132" s="3"/>
      <c r="E132" s="3" t="s">
        <v>266</v>
      </c>
      <c r="F132" s="3"/>
      <c r="G132" s="3"/>
      <c r="H132" s="3"/>
      <c r="I132" s="3"/>
    </row>
    <row r="133" spans="3:14" x14ac:dyDescent="0.15">
      <c r="C133" s="178"/>
      <c r="E133" s="182"/>
      <c r="F133" s="182"/>
    </row>
    <row r="134" spans="3:14" s="3" customFormat="1" x14ac:dyDescent="0.15">
      <c r="C134" s="4" t="s">
        <v>37</v>
      </c>
    </row>
    <row r="135" spans="3:14" s="177" customFormat="1" ht="15.75" customHeight="1" x14ac:dyDescent="0.15">
      <c r="C135" s="176" t="s">
        <v>184</v>
      </c>
    </row>
    <row r="136" spans="3:14" ht="18" customHeight="1" x14ac:dyDescent="0.15">
      <c r="C136" s="178" t="s">
        <v>185</v>
      </c>
    </row>
    <row r="139" spans="3:14" ht="14.25" customHeight="1" x14ac:dyDescent="0.15"/>
  </sheetData>
  <sheetProtection sheet="1" objects="1" scenarios="1"/>
  <phoneticPr fontId="9"/>
  <pageMargins left="0.39370078740157483" right="0.19685039370078741" top="0.78740157480314965" bottom="0.78740157480314965" header="0.51181102362204722" footer="0.51181102362204722"/>
  <pageSetup paperSize="9" scale="8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O225"/>
  <sheetViews>
    <sheetView tabSelected="1" workbookViewId="0">
      <selection activeCell="E4" sqref="E4"/>
    </sheetView>
  </sheetViews>
  <sheetFormatPr defaultRowHeight="15" x14ac:dyDescent="0.25"/>
  <cols>
    <col min="1" max="1" width="1.625" style="185" customWidth="1"/>
    <col min="2" max="2" width="10" style="185" customWidth="1"/>
    <col min="3" max="3" width="13.875" style="185" customWidth="1"/>
    <col min="4" max="4" width="1.625" style="185" customWidth="1"/>
    <col min="5" max="5" width="18" style="186" customWidth="1"/>
    <col min="6" max="6" width="14" style="185" customWidth="1"/>
    <col min="7" max="7" width="2.375" style="185" customWidth="1"/>
    <col min="8" max="8" width="9.5" style="185" customWidth="1"/>
    <col min="9" max="9" width="7.75" style="185" customWidth="1"/>
    <col min="10" max="10" width="16.75" style="185" customWidth="1"/>
    <col min="11" max="11" width="14" style="185" customWidth="1"/>
    <col min="12" max="12" width="11.75" style="185" customWidth="1"/>
    <col min="13" max="13" width="3.25" style="185" customWidth="1"/>
    <col min="14" max="14" width="7.625" style="185" customWidth="1"/>
    <col min="15" max="15" width="12.5" style="185" customWidth="1"/>
    <col min="16" max="16384" width="9" style="185"/>
  </cols>
  <sheetData>
    <row r="2" spans="2:15" ht="18" x14ac:dyDescent="0.25">
      <c r="B2" s="16" t="s">
        <v>117</v>
      </c>
      <c r="C2" s="184"/>
    </row>
    <row r="3" spans="2:15" ht="15.75" thickBot="1" x14ac:dyDescent="0.3">
      <c r="E3" s="187"/>
    </row>
    <row r="4" spans="2:15" s="212" customFormat="1" ht="13.5" thickBot="1" x14ac:dyDescent="0.25">
      <c r="E4" s="226" t="s">
        <v>100</v>
      </c>
      <c r="F4" s="227" t="s">
        <v>284</v>
      </c>
      <c r="G4" s="213" t="s">
        <v>280</v>
      </c>
      <c r="N4" s="214"/>
    </row>
    <row r="5" spans="2:15" s="212" customFormat="1" ht="13.5" thickBot="1" x14ac:dyDescent="0.25">
      <c r="E5" s="188"/>
      <c r="J5" s="215"/>
      <c r="K5" s="216"/>
      <c r="L5" s="214"/>
      <c r="N5" s="214"/>
    </row>
    <row r="6" spans="2:15" s="214" customFormat="1" ht="12.75" x14ac:dyDescent="0.2">
      <c r="B6" s="17" t="s">
        <v>101</v>
      </c>
      <c r="C6" s="217" t="s">
        <v>281</v>
      </c>
      <c r="E6" s="19" t="s">
        <v>102</v>
      </c>
      <c r="F6" s="190" t="s">
        <v>271</v>
      </c>
      <c r="H6" s="20" t="s">
        <v>104</v>
      </c>
      <c r="I6" s="218" t="s">
        <v>104</v>
      </c>
      <c r="J6" s="21" t="s">
        <v>106</v>
      </c>
      <c r="K6" s="219" t="s">
        <v>272</v>
      </c>
      <c r="L6" s="22" t="s">
        <v>273</v>
      </c>
      <c r="M6" s="213"/>
      <c r="N6" s="191"/>
      <c r="O6" s="21" t="s">
        <v>274</v>
      </c>
    </row>
    <row r="7" spans="2:15" s="212" customFormat="1" ht="13.5" thickBot="1" x14ac:dyDescent="0.25">
      <c r="B7" s="238" t="s">
        <v>24</v>
      </c>
      <c r="C7" s="239">
        <v>37344</v>
      </c>
      <c r="E7" s="242" t="s">
        <v>275</v>
      </c>
      <c r="F7" s="242" t="s">
        <v>276</v>
      </c>
      <c r="H7" s="247" t="s">
        <v>103</v>
      </c>
      <c r="I7" s="248" t="s">
        <v>105</v>
      </c>
      <c r="J7" s="249" t="s">
        <v>277</v>
      </c>
      <c r="K7" s="249" t="s">
        <v>282</v>
      </c>
      <c r="L7" s="250"/>
      <c r="M7" s="220"/>
      <c r="N7" s="251"/>
      <c r="O7" s="249"/>
    </row>
    <row r="8" spans="2:15" s="212" customFormat="1" ht="13.5" thickTop="1" x14ac:dyDescent="0.2">
      <c r="B8" s="236" t="s">
        <v>120</v>
      </c>
      <c r="C8" s="237">
        <v>37345</v>
      </c>
      <c r="E8" s="240">
        <v>1E-3</v>
      </c>
      <c r="F8" s="241"/>
      <c r="H8" s="243" t="str">
        <f>B8</f>
        <v>翌日</v>
      </c>
      <c r="I8" s="243">
        <f t="shared" ref="I8:I40" si="0">C8-$C$7</f>
        <v>1</v>
      </c>
      <c r="J8" s="244">
        <f>IF($F$4="Tibor",J9/I9,E8*365/360)</f>
        <v>1.0138888888888888E-3</v>
      </c>
      <c r="K8" s="245">
        <f t="shared" ref="K8:K22" si="1">1/(1+J8*I8/365)</f>
        <v>0.99999722222993825</v>
      </c>
      <c r="L8" s="246">
        <f>J8</f>
        <v>1.0138888888888888E-3</v>
      </c>
      <c r="M8" s="213"/>
      <c r="N8" s="243"/>
      <c r="O8" s="245"/>
    </row>
    <row r="9" spans="2:15" s="212" customFormat="1" ht="12.75" x14ac:dyDescent="0.2">
      <c r="B9" s="194" t="s">
        <v>278</v>
      </c>
      <c r="C9" s="221">
        <v>37351</v>
      </c>
      <c r="E9" s="192">
        <v>5.0000000000000001E-4</v>
      </c>
      <c r="F9" s="193"/>
      <c r="H9" s="194" t="str">
        <f t="shared" ref="H9:H40" si="2">B9</f>
        <v>1週間</v>
      </c>
      <c r="I9" s="194">
        <f t="shared" si="0"/>
        <v>7</v>
      </c>
      <c r="J9" s="195">
        <f>IF($F$4="Tibor",E9,E9*365/360)</f>
        <v>5.0694444444444441E-4</v>
      </c>
      <c r="K9" s="196">
        <f t="shared" si="1"/>
        <v>0.99999027787229855</v>
      </c>
      <c r="L9" s="197">
        <f t="shared" ref="L9:L22" si="3">J9</f>
        <v>5.0694444444444441E-4</v>
      </c>
      <c r="M9" s="213"/>
      <c r="N9" s="194"/>
      <c r="O9" s="196"/>
    </row>
    <row r="10" spans="2:15" s="212" customFormat="1" ht="14.25" hidden="1" customHeight="1" x14ac:dyDescent="0.2">
      <c r="B10" s="228" t="s">
        <v>279</v>
      </c>
      <c r="C10" s="229"/>
      <c r="D10" s="230"/>
      <c r="E10" s="231"/>
      <c r="F10" s="231"/>
      <c r="G10" s="230"/>
      <c r="H10" s="228" t="str">
        <f>B10</f>
        <v>2週間</v>
      </c>
      <c r="I10" s="228"/>
      <c r="J10" s="232"/>
      <c r="K10" s="233"/>
      <c r="L10" s="234"/>
      <c r="M10" s="235"/>
      <c r="N10" s="228"/>
      <c r="O10" s="233"/>
    </row>
    <row r="11" spans="2:15" s="212" customFormat="1" ht="12.75" x14ac:dyDescent="0.2">
      <c r="B11" s="18" t="s">
        <v>121</v>
      </c>
      <c r="C11" s="221">
        <v>37375</v>
      </c>
      <c r="E11" s="192">
        <v>5.9999999999999995E-4</v>
      </c>
      <c r="F11" s="193"/>
      <c r="H11" s="194" t="str">
        <f t="shared" si="2"/>
        <v>１ヶ月</v>
      </c>
      <c r="I11" s="194">
        <f t="shared" si="0"/>
        <v>31</v>
      </c>
      <c r="J11" s="195">
        <f>IF($F$4="Tibor",E11,E11*365/360)</f>
        <v>6.0833333333333323E-4</v>
      </c>
      <c r="K11" s="196">
        <f t="shared" si="1"/>
        <v>0.99994833600263999</v>
      </c>
      <c r="L11" s="197">
        <f t="shared" si="3"/>
        <v>6.0833333333333323E-4</v>
      </c>
      <c r="M11" s="222"/>
      <c r="N11" s="194">
        <f>I11</f>
        <v>31</v>
      </c>
      <c r="O11" s="196"/>
    </row>
    <row r="12" spans="2:15" s="212" customFormat="1" ht="12.75" x14ac:dyDescent="0.2">
      <c r="B12" s="18" t="s">
        <v>122</v>
      </c>
      <c r="C12" s="221">
        <v>37405</v>
      </c>
      <c r="E12" s="192">
        <v>6.9999999999999999E-4</v>
      </c>
      <c r="F12" s="193"/>
      <c r="H12" s="194" t="str">
        <f t="shared" si="2"/>
        <v>２ヶ月</v>
      </c>
      <c r="I12" s="194">
        <f t="shared" si="0"/>
        <v>61</v>
      </c>
      <c r="J12" s="195">
        <f>IF($F$4="Tibor",E12,E12*365/360)</f>
        <v>7.0972222222222226E-4</v>
      </c>
      <c r="K12" s="196">
        <f t="shared" si="1"/>
        <v>0.99988140295581607</v>
      </c>
      <c r="L12" s="197">
        <f t="shared" si="3"/>
        <v>7.0972222222222226E-4</v>
      </c>
      <c r="M12" s="222"/>
      <c r="N12" s="194">
        <f t="shared" ref="N12:N40" si="4">I12-I11</f>
        <v>30</v>
      </c>
      <c r="O12" s="196"/>
    </row>
    <row r="13" spans="2:15" s="212" customFormat="1" ht="12.75" x14ac:dyDescent="0.2">
      <c r="B13" s="18" t="s">
        <v>123</v>
      </c>
      <c r="C13" s="221">
        <v>37436</v>
      </c>
      <c r="E13" s="192">
        <v>8.9999999999999998E-4</v>
      </c>
      <c r="F13" s="193"/>
      <c r="H13" s="194" t="str">
        <f t="shared" si="2"/>
        <v>３ヶ月</v>
      </c>
      <c r="I13" s="194">
        <f t="shared" si="0"/>
        <v>92</v>
      </c>
      <c r="J13" s="195">
        <f>IF($F$4="Tibor",E13,E13*365/360)</f>
        <v>9.1250000000000001E-4</v>
      </c>
      <c r="K13" s="196">
        <f t="shared" si="1"/>
        <v>0.99977005288783583</v>
      </c>
      <c r="L13" s="197">
        <f t="shared" si="3"/>
        <v>9.1250000000000001E-4</v>
      </c>
      <c r="M13" s="222"/>
      <c r="N13" s="194">
        <f t="shared" si="4"/>
        <v>31</v>
      </c>
      <c r="O13" s="196"/>
    </row>
    <row r="14" spans="2:15" s="212" customFormat="1" ht="12.75" x14ac:dyDescent="0.2">
      <c r="B14" s="18" t="s">
        <v>124</v>
      </c>
      <c r="C14" s="221">
        <v>37466</v>
      </c>
      <c r="E14" s="192"/>
      <c r="F14" s="193"/>
      <c r="H14" s="194" t="str">
        <f t="shared" si="2"/>
        <v>４ヶ月</v>
      </c>
      <c r="I14" s="194">
        <f t="shared" si="0"/>
        <v>122</v>
      </c>
      <c r="J14" s="195">
        <f>IF($F$4="Tibor",E14,J13+(J16-J13)*1/3)</f>
        <v>9.4349120370370372E-4</v>
      </c>
      <c r="K14" s="196">
        <f t="shared" si="1"/>
        <v>0.9996847407160554</v>
      </c>
      <c r="L14" s="197">
        <f t="shared" si="3"/>
        <v>9.4349120370370372E-4</v>
      </c>
      <c r="M14" s="213"/>
      <c r="N14" s="194">
        <f t="shared" si="4"/>
        <v>30</v>
      </c>
      <c r="O14" s="196"/>
    </row>
    <row r="15" spans="2:15" s="212" customFormat="1" ht="12.75" x14ac:dyDescent="0.2">
      <c r="B15" s="18" t="s">
        <v>125</v>
      </c>
      <c r="C15" s="221">
        <v>37497</v>
      </c>
      <c r="E15" s="192"/>
      <c r="F15" s="193"/>
      <c r="H15" s="194" t="str">
        <f t="shared" si="2"/>
        <v>５ヶ月</v>
      </c>
      <c r="I15" s="194">
        <f t="shared" si="0"/>
        <v>153</v>
      </c>
      <c r="J15" s="195">
        <f>IF($F$4="Tibor",E15,J13+(J16-J13)*2/3)</f>
        <v>9.7448240740740744E-4</v>
      </c>
      <c r="K15" s="196">
        <f t="shared" si="1"/>
        <v>0.99959168512247498</v>
      </c>
      <c r="L15" s="197">
        <f t="shared" si="3"/>
        <v>9.7448240740740744E-4</v>
      </c>
      <c r="M15" s="213"/>
      <c r="N15" s="194">
        <f t="shared" si="4"/>
        <v>31</v>
      </c>
      <c r="O15" s="196"/>
    </row>
    <row r="16" spans="2:15" s="212" customFormat="1" ht="12.75" x14ac:dyDescent="0.2">
      <c r="B16" s="18" t="s">
        <v>126</v>
      </c>
      <c r="C16" s="221">
        <v>37528</v>
      </c>
      <c r="E16" s="192">
        <v>9.9170000000000009E-4</v>
      </c>
      <c r="F16" s="193"/>
      <c r="H16" s="194" t="str">
        <f t="shared" si="2"/>
        <v>６ヶ月</v>
      </c>
      <c r="I16" s="194">
        <f t="shared" si="0"/>
        <v>184</v>
      </c>
      <c r="J16" s="195">
        <f>IF($F$4="Tibor",E16,E16*365/360)</f>
        <v>1.0054736111111112E-3</v>
      </c>
      <c r="K16" s="196">
        <f t="shared" si="1"/>
        <v>0.9994933878970248</v>
      </c>
      <c r="L16" s="197">
        <f t="shared" si="3"/>
        <v>1.0054736111111112E-3</v>
      </c>
      <c r="M16" s="213"/>
      <c r="N16" s="194">
        <f t="shared" si="4"/>
        <v>31</v>
      </c>
      <c r="O16" s="196">
        <f>SUM(N11:N16)*K16</f>
        <v>183.90678337305258</v>
      </c>
    </row>
    <row r="17" spans="2:15" s="212" customFormat="1" ht="12.75" x14ac:dyDescent="0.2">
      <c r="B17" s="18" t="s">
        <v>127</v>
      </c>
      <c r="C17" s="221">
        <v>37558</v>
      </c>
      <c r="E17" s="192"/>
      <c r="F17" s="193"/>
      <c r="H17" s="194" t="str">
        <f t="shared" si="2"/>
        <v>７ヶ月</v>
      </c>
      <c r="I17" s="194">
        <f t="shared" si="0"/>
        <v>214</v>
      </c>
      <c r="J17" s="195">
        <f>IF($F$4="Tibor",E17,J16+(J22-J16)*1/6)</f>
        <v>1.0181472222222222E-3</v>
      </c>
      <c r="K17" s="196">
        <f t="shared" si="1"/>
        <v>0.99940341501499275</v>
      </c>
      <c r="L17" s="197">
        <f t="shared" si="3"/>
        <v>1.0181472222222222E-3</v>
      </c>
      <c r="M17" s="213"/>
      <c r="N17" s="194">
        <f t="shared" si="4"/>
        <v>30</v>
      </c>
      <c r="O17" s="196"/>
    </row>
    <row r="18" spans="2:15" s="212" customFormat="1" ht="12.75" x14ac:dyDescent="0.2">
      <c r="B18" s="18" t="s">
        <v>128</v>
      </c>
      <c r="C18" s="221">
        <v>37589</v>
      </c>
      <c r="E18" s="192"/>
      <c r="F18" s="193"/>
      <c r="H18" s="194" t="str">
        <f t="shared" si="2"/>
        <v>８ヶ月</v>
      </c>
      <c r="I18" s="194">
        <f t="shared" si="0"/>
        <v>245</v>
      </c>
      <c r="J18" s="195">
        <f>IF($F$4="Tibor",E18,J16+(J22-J16)*2/6)</f>
        <v>1.0308208333333333E-3</v>
      </c>
      <c r="K18" s="196">
        <f t="shared" si="1"/>
        <v>0.99930855759007509</v>
      </c>
      <c r="L18" s="197">
        <f t="shared" si="3"/>
        <v>1.0308208333333333E-3</v>
      </c>
      <c r="M18" s="213"/>
      <c r="N18" s="194">
        <f t="shared" si="4"/>
        <v>31</v>
      </c>
      <c r="O18" s="196"/>
    </row>
    <row r="19" spans="2:15" s="212" customFormat="1" ht="12.75" x14ac:dyDescent="0.2">
      <c r="B19" s="18" t="s">
        <v>129</v>
      </c>
      <c r="C19" s="221">
        <v>37619</v>
      </c>
      <c r="E19" s="192"/>
      <c r="F19" s="193"/>
      <c r="H19" s="194" t="str">
        <f t="shared" si="2"/>
        <v>９ヶ月</v>
      </c>
      <c r="I19" s="194">
        <f t="shared" si="0"/>
        <v>275</v>
      </c>
      <c r="J19" s="195">
        <f>IF($F$4="Tibor",E19,J16+(J22-J16)*3/6)</f>
        <v>1.0434944444444446E-3</v>
      </c>
      <c r="K19" s="196">
        <f t="shared" si="1"/>
        <v>0.99921442317169362</v>
      </c>
      <c r="L19" s="197">
        <f t="shared" si="3"/>
        <v>1.0434944444444446E-3</v>
      </c>
      <c r="M19" s="213"/>
      <c r="N19" s="194">
        <f t="shared" si="4"/>
        <v>30</v>
      </c>
      <c r="O19" s="196"/>
    </row>
    <row r="20" spans="2:15" s="212" customFormat="1" ht="12.75" x14ac:dyDescent="0.2">
      <c r="B20" s="18" t="s">
        <v>130</v>
      </c>
      <c r="C20" s="221">
        <v>37650</v>
      </c>
      <c r="E20" s="192"/>
      <c r="F20" s="193"/>
      <c r="H20" s="194" t="str">
        <f t="shared" si="2"/>
        <v>１０ヶ月</v>
      </c>
      <c r="I20" s="194">
        <f t="shared" si="0"/>
        <v>306</v>
      </c>
      <c r="J20" s="195">
        <f>IF($F$4="Tibor",E20,J16+(J22-J16)*4/6)</f>
        <v>1.0561680555555557E-3</v>
      </c>
      <c r="K20" s="196">
        <f t="shared" si="1"/>
        <v>0.99911533831926191</v>
      </c>
      <c r="L20" s="197">
        <f t="shared" si="3"/>
        <v>1.0561680555555557E-3</v>
      </c>
      <c r="M20" s="213"/>
      <c r="N20" s="194">
        <f t="shared" si="4"/>
        <v>31</v>
      </c>
      <c r="O20" s="198"/>
    </row>
    <row r="21" spans="2:15" s="212" customFormat="1" ht="12.75" x14ac:dyDescent="0.2">
      <c r="B21" s="18" t="s">
        <v>131</v>
      </c>
      <c r="C21" s="221">
        <v>37680</v>
      </c>
      <c r="E21" s="192"/>
      <c r="F21" s="193"/>
      <c r="H21" s="194" t="str">
        <f t="shared" si="2"/>
        <v>１１ヶ月</v>
      </c>
      <c r="I21" s="194">
        <f t="shared" si="0"/>
        <v>336</v>
      </c>
      <c r="J21" s="195">
        <f>IF($F$4="Tibor",E21,J16+(J22-J16)*5/6)</f>
        <v>1.0688416666666668E-3</v>
      </c>
      <c r="K21" s="196">
        <f>1/(1+J21*I21/365)</f>
        <v>0.99901704714697126</v>
      </c>
      <c r="L21" s="197">
        <f t="shared" si="3"/>
        <v>1.0688416666666668E-3</v>
      </c>
      <c r="M21" s="213"/>
      <c r="N21" s="194">
        <f t="shared" si="4"/>
        <v>30</v>
      </c>
      <c r="O21" s="198"/>
    </row>
    <row r="22" spans="2:15" s="212" customFormat="1" ht="12.75" x14ac:dyDescent="0.2">
      <c r="B22" s="18" t="s">
        <v>132</v>
      </c>
      <c r="C22" s="221">
        <v>37709</v>
      </c>
      <c r="E22" s="192">
        <v>1.0667000000000001E-3</v>
      </c>
      <c r="F22" s="193"/>
      <c r="H22" s="194" t="str">
        <f t="shared" si="2"/>
        <v>１２ヶ月</v>
      </c>
      <c r="I22" s="194">
        <f t="shared" si="0"/>
        <v>365</v>
      </c>
      <c r="J22" s="195">
        <f>IF($F$4="Tibor",E22,E22*365/360)</f>
        <v>1.0815152777777779E-3</v>
      </c>
      <c r="K22" s="196">
        <f t="shared" si="1"/>
        <v>0.99891965313386333</v>
      </c>
      <c r="L22" s="197">
        <f t="shared" si="3"/>
        <v>1.0815152777777779E-3</v>
      </c>
      <c r="M22" s="213"/>
      <c r="N22" s="194">
        <f t="shared" si="4"/>
        <v>29</v>
      </c>
      <c r="O22" s="196">
        <f>SUM(N17:N22)*K22</f>
        <v>180.80445721722927</v>
      </c>
    </row>
    <row r="23" spans="2:15" s="212" customFormat="1" ht="12.75" x14ac:dyDescent="0.2">
      <c r="B23" s="18" t="s">
        <v>133</v>
      </c>
      <c r="C23" s="221">
        <v>37893</v>
      </c>
      <c r="E23" s="192">
        <v>1.5250000000000001E-3</v>
      </c>
      <c r="F23" s="199">
        <v>3.25</v>
      </c>
      <c r="H23" s="194" t="str">
        <f t="shared" si="2"/>
        <v>１年６ヶ月</v>
      </c>
      <c r="I23" s="194">
        <f t="shared" si="0"/>
        <v>549</v>
      </c>
      <c r="J23" s="195">
        <f>IF($F$4="Tibor",E23+F23/10000,E23)</f>
        <v>1.5250000000000001E-3</v>
      </c>
      <c r="K23" s="196">
        <f>(1-J23/365*(O$16+SUM(O$22:O22)))/(1+J23*N23/365)</f>
        <v>0.9977092004286563</v>
      </c>
      <c r="L23" s="197">
        <f t="shared" ref="L23:L40" si="5">((1/K23)^(365/2/I23)-1)*2</f>
        <v>1.5253555628160775E-3</v>
      </c>
      <c r="M23" s="213"/>
      <c r="N23" s="194">
        <f t="shared" si="4"/>
        <v>184</v>
      </c>
      <c r="O23" s="196">
        <f t="shared" ref="O23:O40" si="6">N23*K23</f>
        <v>183.57849287887277</v>
      </c>
    </row>
    <row r="24" spans="2:15" s="212" customFormat="1" ht="12.75" x14ac:dyDescent="0.2">
      <c r="B24" s="18" t="s">
        <v>134</v>
      </c>
      <c r="C24" s="221">
        <v>38075</v>
      </c>
      <c r="E24" s="192">
        <v>1.9750000000000002E-3</v>
      </c>
      <c r="F24" s="199">
        <v>3.75</v>
      </c>
      <c r="H24" s="194" t="str">
        <f t="shared" si="2"/>
        <v>２年</v>
      </c>
      <c r="I24" s="194">
        <f t="shared" si="0"/>
        <v>731</v>
      </c>
      <c r="J24" s="195">
        <f>IF($F$4="Tibor",E24+F24/10000,E24)</f>
        <v>1.9750000000000002E-3</v>
      </c>
      <c r="K24" s="196">
        <f>(1-J24/365*(O$16+SUM(O$22:O23)))/(1+J24*N24/365)</f>
        <v>0.99605231991781917</v>
      </c>
      <c r="L24" s="197">
        <f t="shared" si="5"/>
        <v>1.9760163518838247E-3</v>
      </c>
      <c r="M24" s="213"/>
      <c r="N24" s="194">
        <f t="shared" si="4"/>
        <v>182</v>
      </c>
      <c r="O24" s="196">
        <f t="shared" si="6"/>
        <v>181.28152222504309</v>
      </c>
    </row>
    <row r="25" spans="2:15" s="212" customFormat="1" ht="12.75" x14ac:dyDescent="0.2">
      <c r="B25" s="18" t="s">
        <v>135</v>
      </c>
      <c r="C25" s="221">
        <v>38259</v>
      </c>
      <c r="E25" s="200"/>
      <c r="F25" s="201"/>
      <c r="H25" s="194" t="str">
        <f t="shared" si="2"/>
        <v>２年６ヶ月</v>
      </c>
      <c r="I25" s="194">
        <f t="shared" si="0"/>
        <v>915</v>
      </c>
      <c r="J25" s="202">
        <f>(J24+J26)/2</f>
        <v>2.4250000000000001E-3</v>
      </c>
      <c r="K25" s="196">
        <f>(1-J25/365*(O$16+SUM(O$22:O24)))/(1+J25*N25/365)</f>
        <v>0.99393779359298751</v>
      </c>
      <c r="L25" s="197">
        <f t="shared" si="5"/>
        <v>2.4270884462511688E-3</v>
      </c>
      <c r="M25" s="213"/>
      <c r="N25" s="194">
        <f t="shared" si="4"/>
        <v>184</v>
      </c>
      <c r="O25" s="196">
        <f t="shared" si="6"/>
        <v>182.88455402110969</v>
      </c>
    </row>
    <row r="26" spans="2:15" s="212" customFormat="1" ht="12.75" x14ac:dyDescent="0.2">
      <c r="B26" s="18" t="s">
        <v>136</v>
      </c>
      <c r="C26" s="221">
        <v>38440</v>
      </c>
      <c r="E26" s="203">
        <v>2.875E-3</v>
      </c>
      <c r="F26" s="199">
        <v>4</v>
      </c>
      <c r="H26" s="194" t="str">
        <f t="shared" si="2"/>
        <v>３年</v>
      </c>
      <c r="I26" s="194">
        <f t="shared" si="0"/>
        <v>1096</v>
      </c>
      <c r="J26" s="195">
        <f>IF($F$4="Tibor",E26+F26/10000,E26)</f>
        <v>2.875E-3</v>
      </c>
      <c r="K26" s="196">
        <f>(1-J26/365*(O$16+SUM(O$22:O25)))/(1+J26*N26/365)</f>
        <v>0.99139942485304267</v>
      </c>
      <c r="L26" s="197">
        <f t="shared" si="5"/>
        <v>2.8787005272725708E-3</v>
      </c>
      <c r="M26" s="213"/>
      <c r="N26" s="194">
        <f t="shared" si="4"/>
        <v>181</v>
      </c>
      <c r="O26" s="196">
        <f t="shared" si="6"/>
        <v>179.44329589840072</v>
      </c>
    </row>
    <row r="27" spans="2:15" s="212" customFormat="1" ht="12.75" x14ac:dyDescent="0.2">
      <c r="B27" s="18" t="s">
        <v>137</v>
      </c>
      <c r="C27" s="221">
        <v>38624</v>
      </c>
      <c r="E27" s="200"/>
      <c r="F27" s="201"/>
      <c r="H27" s="194" t="str">
        <f t="shared" si="2"/>
        <v>３年６ヶ月</v>
      </c>
      <c r="I27" s="194">
        <f t="shared" si="0"/>
        <v>1280</v>
      </c>
      <c r="J27" s="202">
        <f>(J26+J28)/2</f>
        <v>3.375E-3</v>
      </c>
      <c r="K27" s="196">
        <f>(1-J27/365*(O$16+SUM(O$22:O26)))/(1+J27*N27/365)</f>
        <v>0.98822234094473171</v>
      </c>
      <c r="L27" s="197">
        <f t="shared" si="5"/>
        <v>3.3812622546816051E-3</v>
      </c>
      <c r="M27" s="213"/>
      <c r="N27" s="194">
        <f t="shared" si="4"/>
        <v>184</v>
      </c>
      <c r="O27" s="196">
        <f t="shared" si="6"/>
        <v>181.83291073383063</v>
      </c>
    </row>
    <row r="28" spans="2:15" s="212" customFormat="1" ht="12.75" x14ac:dyDescent="0.2">
      <c r="B28" s="18" t="s">
        <v>138</v>
      </c>
      <c r="C28" s="221">
        <v>38805</v>
      </c>
      <c r="E28" s="203">
        <v>3.875E-3</v>
      </c>
      <c r="F28" s="199">
        <v>4.25</v>
      </c>
      <c r="H28" s="194" t="str">
        <f t="shared" si="2"/>
        <v>４年</v>
      </c>
      <c r="I28" s="194">
        <f t="shared" si="0"/>
        <v>1461</v>
      </c>
      <c r="J28" s="195">
        <f>IF($F$4="Tibor",E28+F28/10000,E28)</f>
        <v>3.875E-3</v>
      </c>
      <c r="K28" s="196">
        <f>(1-J28/365*(O$16+SUM(O$22:O27)))/(1+J28*N28/365)</f>
        <v>0.9845855472560181</v>
      </c>
      <c r="L28" s="197">
        <f t="shared" si="5"/>
        <v>3.8847323540323053E-3</v>
      </c>
      <c r="M28" s="213"/>
      <c r="N28" s="194">
        <f t="shared" si="4"/>
        <v>181</v>
      </c>
      <c r="O28" s="196">
        <f t="shared" si="6"/>
        <v>178.20998405333927</v>
      </c>
    </row>
    <row r="29" spans="2:15" s="212" customFormat="1" ht="12.75" x14ac:dyDescent="0.2">
      <c r="B29" s="18" t="s">
        <v>139</v>
      </c>
      <c r="C29" s="221">
        <v>38989</v>
      </c>
      <c r="E29" s="200"/>
      <c r="F29" s="201"/>
      <c r="H29" s="194" t="str">
        <f t="shared" si="2"/>
        <v>４年６ヶ月</v>
      </c>
      <c r="I29" s="194">
        <f t="shared" si="0"/>
        <v>1645</v>
      </c>
      <c r="J29" s="202">
        <f>(J28+J30)/2</f>
        <v>4.3999999999999994E-3</v>
      </c>
      <c r="K29" s="196">
        <f>(1-J29/365*(O$16+SUM(O$22:O28)))/(1+J29*N29/365)</f>
        <v>0.98032270120367571</v>
      </c>
      <c r="L29" s="197">
        <f t="shared" si="5"/>
        <v>4.4144806926174063E-3</v>
      </c>
      <c r="M29" s="213"/>
      <c r="N29" s="194">
        <f t="shared" si="4"/>
        <v>184</v>
      </c>
      <c r="O29" s="196">
        <f t="shared" si="6"/>
        <v>180.37937702147633</v>
      </c>
    </row>
    <row r="30" spans="2:15" s="212" customFormat="1" ht="12.75" x14ac:dyDescent="0.2">
      <c r="B30" s="18" t="s">
        <v>140</v>
      </c>
      <c r="C30" s="221">
        <v>39170</v>
      </c>
      <c r="E30" s="203">
        <v>4.9249999999999997E-3</v>
      </c>
      <c r="F30" s="199">
        <v>4.75</v>
      </c>
      <c r="H30" s="194" t="str">
        <f t="shared" si="2"/>
        <v>５年</v>
      </c>
      <c r="I30" s="194">
        <f t="shared" si="0"/>
        <v>1826</v>
      </c>
      <c r="J30" s="195">
        <f>IF($F$4="Tibor",E30+F30/10000,E30)</f>
        <v>4.9249999999999997E-3</v>
      </c>
      <c r="K30" s="196">
        <f>(1-J30/365*(O$16+SUM(O$22:O29)))/(1+J30*N30/365)</f>
        <v>0.97559219163497723</v>
      </c>
      <c r="L30" s="197">
        <f t="shared" si="5"/>
        <v>4.9455212194180476E-3</v>
      </c>
      <c r="M30" s="213"/>
      <c r="N30" s="194">
        <f t="shared" si="4"/>
        <v>181</v>
      </c>
      <c r="O30" s="196">
        <f t="shared" si="6"/>
        <v>176.58218668593088</v>
      </c>
    </row>
    <row r="31" spans="2:15" s="212" customFormat="1" ht="12.75" x14ac:dyDescent="0.2">
      <c r="B31" s="18" t="s">
        <v>141</v>
      </c>
      <c r="C31" s="221">
        <v>39354</v>
      </c>
      <c r="E31" s="200"/>
      <c r="F31" s="201"/>
      <c r="H31" s="194" t="str">
        <f t="shared" si="2"/>
        <v>５年６ヶ月</v>
      </c>
      <c r="I31" s="194">
        <f t="shared" si="0"/>
        <v>2010</v>
      </c>
      <c r="J31" s="202">
        <f>(J30+J32)/2</f>
        <v>5.4437499999999998E-3</v>
      </c>
      <c r="K31" s="196">
        <f>(1-J31/365*(O$16+SUM(O$22:O30)))/(1+J31*N31/365)</f>
        <v>0.97035841565983516</v>
      </c>
      <c r="L31" s="197">
        <f t="shared" si="5"/>
        <v>5.47153442880699E-3</v>
      </c>
      <c r="M31" s="213"/>
      <c r="N31" s="194">
        <f t="shared" si="4"/>
        <v>184</v>
      </c>
      <c r="O31" s="196">
        <f t="shared" si="6"/>
        <v>178.54594848140968</v>
      </c>
    </row>
    <row r="32" spans="2:15" s="212" customFormat="1" ht="12.75" x14ac:dyDescent="0.2">
      <c r="B32" s="18" t="s">
        <v>142</v>
      </c>
      <c r="C32" s="221">
        <v>39536</v>
      </c>
      <c r="E32" s="203">
        <v>5.9624999999999999E-3</v>
      </c>
      <c r="F32" s="199">
        <v>5</v>
      </c>
      <c r="H32" s="194" t="str">
        <f t="shared" si="2"/>
        <v>６年</v>
      </c>
      <c r="I32" s="194">
        <f t="shared" si="0"/>
        <v>2192</v>
      </c>
      <c r="J32" s="195">
        <f>IF($F$4="Tibor",E32+F32/10000,E32)</f>
        <v>5.9624999999999999E-3</v>
      </c>
      <c r="K32" s="196">
        <f>(1-J32/365*(O$16+SUM(O$22:O31)))/(1+J32*N32/365)</f>
        <v>0.96466575649009534</v>
      </c>
      <c r="L32" s="197">
        <f t="shared" si="5"/>
        <v>5.9991096010540979E-3</v>
      </c>
      <c r="M32" s="213"/>
      <c r="N32" s="194">
        <f t="shared" si="4"/>
        <v>182</v>
      </c>
      <c r="O32" s="196">
        <f t="shared" si="6"/>
        <v>175.56916768119734</v>
      </c>
    </row>
    <row r="33" spans="2:15" s="212" customFormat="1" ht="12.75" x14ac:dyDescent="0.2">
      <c r="B33" s="18" t="s">
        <v>143</v>
      </c>
      <c r="C33" s="221">
        <v>39720</v>
      </c>
      <c r="E33" s="200"/>
      <c r="F33" s="201"/>
      <c r="H33" s="194" t="str">
        <f t="shared" si="2"/>
        <v>６年６ヶ月</v>
      </c>
      <c r="I33" s="194">
        <f t="shared" si="0"/>
        <v>2376</v>
      </c>
      <c r="J33" s="202">
        <f>(J32+J34)/2</f>
        <v>6.4687500000000005E-3</v>
      </c>
      <c r="K33" s="196">
        <f>(1-J33/365*(O$16+SUM(O$22:O32)))/(1+J33*N33/365)</f>
        <v>0.95853991992413146</v>
      </c>
      <c r="L33" s="197">
        <f t="shared" si="5"/>
        <v>6.5154657553274653E-3</v>
      </c>
      <c r="M33" s="213"/>
      <c r="N33" s="194">
        <f t="shared" si="4"/>
        <v>184</v>
      </c>
      <c r="O33" s="196">
        <f t="shared" si="6"/>
        <v>176.37134526604018</v>
      </c>
    </row>
    <row r="34" spans="2:15" s="212" customFormat="1" ht="12.75" x14ac:dyDescent="0.2">
      <c r="B34" s="18" t="s">
        <v>144</v>
      </c>
      <c r="C34" s="221">
        <v>39901</v>
      </c>
      <c r="E34" s="203">
        <v>6.9750000000000003E-3</v>
      </c>
      <c r="F34" s="199">
        <v>6</v>
      </c>
      <c r="H34" s="194" t="str">
        <f t="shared" si="2"/>
        <v>７年</v>
      </c>
      <c r="I34" s="194">
        <f t="shared" si="0"/>
        <v>2557</v>
      </c>
      <c r="J34" s="195">
        <f>IF($F$4="Tibor",E34+F34/10000,E34)</f>
        <v>6.9750000000000003E-3</v>
      </c>
      <c r="K34" s="196">
        <f>(1-J34/365*(O$16+SUM(O$22:O33)))/(1+J34*N34/365)</f>
        <v>0.95200239820331001</v>
      </c>
      <c r="L34" s="197">
        <f t="shared" si="5"/>
        <v>7.0336609003152084E-3</v>
      </c>
      <c r="M34" s="213"/>
      <c r="N34" s="194">
        <f t="shared" si="4"/>
        <v>181</v>
      </c>
      <c r="O34" s="196">
        <f t="shared" si="6"/>
        <v>172.31243407479911</v>
      </c>
    </row>
    <row r="35" spans="2:15" s="212" customFormat="1" ht="12.75" x14ac:dyDescent="0.2">
      <c r="B35" s="18" t="s">
        <v>145</v>
      </c>
      <c r="C35" s="221">
        <v>40085</v>
      </c>
      <c r="E35" s="200"/>
      <c r="F35" s="201"/>
      <c r="H35" s="194" t="str">
        <f t="shared" si="2"/>
        <v>７年６ヶ月</v>
      </c>
      <c r="I35" s="194">
        <f t="shared" si="0"/>
        <v>2741</v>
      </c>
      <c r="J35" s="202">
        <f>(J34+J36)/2</f>
        <v>7.4562500000000002E-3</v>
      </c>
      <c r="K35" s="196">
        <f>(1-J35/365*(O$16+SUM(O$22:O34)))/(1+J35*N35/365)</f>
        <v>0.9451381813905787</v>
      </c>
      <c r="L35" s="197">
        <f t="shared" si="5"/>
        <v>7.5277433019986795E-3</v>
      </c>
      <c r="M35" s="213"/>
      <c r="N35" s="194">
        <f t="shared" si="4"/>
        <v>184</v>
      </c>
      <c r="O35" s="196">
        <f t="shared" si="6"/>
        <v>173.90542537586649</v>
      </c>
    </row>
    <row r="36" spans="2:15" s="212" customFormat="1" ht="12.75" x14ac:dyDescent="0.2">
      <c r="B36" s="18" t="s">
        <v>146</v>
      </c>
      <c r="C36" s="221">
        <v>40266</v>
      </c>
      <c r="E36" s="203">
        <v>7.9375000000000001E-3</v>
      </c>
      <c r="F36" s="199">
        <v>6.5</v>
      </c>
      <c r="H36" s="194" t="str">
        <f t="shared" si="2"/>
        <v>８年</v>
      </c>
      <c r="I36" s="194">
        <f t="shared" si="0"/>
        <v>2922</v>
      </c>
      <c r="J36" s="195">
        <f>IF($F$4="Tibor",E36+F36/10000,E36)</f>
        <v>7.9375000000000001E-3</v>
      </c>
      <c r="K36" s="196">
        <f>(1-J36/365*(O$16+SUM(O$22:O35)))/(1+J36*N36/365)</f>
        <v>0.937905507654473</v>
      </c>
      <c r="L36" s="197">
        <f t="shared" si="5"/>
        <v>8.0238268974612836E-3</v>
      </c>
      <c r="M36" s="213"/>
      <c r="N36" s="194">
        <f t="shared" si="4"/>
        <v>181</v>
      </c>
      <c r="O36" s="196">
        <f t="shared" si="6"/>
        <v>169.7608968854596</v>
      </c>
    </row>
    <row r="37" spans="2:15" s="212" customFormat="1" ht="12.75" x14ac:dyDescent="0.2">
      <c r="B37" s="18" t="s">
        <v>147</v>
      </c>
      <c r="C37" s="221">
        <v>40450</v>
      </c>
      <c r="E37" s="200"/>
      <c r="F37" s="201"/>
      <c r="H37" s="194" t="str">
        <f t="shared" si="2"/>
        <v>８年６ヶ月</v>
      </c>
      <c r="I37" s="194">
        <f t="shared" si="0"/>
        <v>3106</v>
      </c>
      <c r="J37" s="202">
        <f>(J36+J38)/2</f>
        <v>8.3937500000000002E-3</v>
      </c>
      <c r="K37" s="196">
        <f>(1-J37/365*(O$16+SUM(O$22:O36)))/(1+J37*N37/365)</f>
        <v>0.93039943255764213</v>
      </c>
      <c r="L37" s="197">
        <f t="shared" si="5"/>
        <v>8.4956395269779605E-3</v>
      </c>
      <c r="M37" s="213"/>
      <c r="N37" s="194">
        <f t="shared" si="4"/>
        <v>184</v>
      </c>
      <c r="O37" s="196">
        <f t="shared" si="6"/>
        <v>171.19349559060615</v>
      </c>
    </row>
    <row r="38" spans="2:15" s="212" customFormat="1" ht="12.75" x14ac:dyDescent="0.2">
      <c r="B38" s="18" t="s">
        <v>148</v>
      </c>
      <c r="C38" s="221">
        <v>40631</v>
      </c>
      <c r="E38" s="203">
        <v>8.8500000000000002E-3</v>
      </c>
      <c r="F38" s="199">
        <v>7</v>
      </c>
      <c r="H38" s="194" t="str">
        <f t="shared" si="2"/>
        <v>９年</v>
      </c>
      <c r="I38" s="194">
        <f t="shared" si="0"/>
        <v>3287</v>
      </c>
      <c r="J38" s="195">
        <f>IF($F$4="Tibor",E38+F38/10000,E38)</f>
        <v>8.8500000000000002E-3</v>
      </c>
      <c r="K38" s="196">
        <f>(1-J38/365*(O$16+SUM(O$22:O37)))/(1+J38*N38/365)</f>
        <v>0.9225674225169529</v>
      </c>
      <c r="L38" s="197">
        <f t="shared" si="5"/>
        <v>8.9695845908712712E-3</v>
      </c>
      <c r="M38" s="213"/>
      <c r="N38" s="194">
        <f t="shared" si="4"/>
        <v>181</v>
      </c>
      <c r="O38" s="196">
        <f t="shared" si="6"/>
        <v>166.98470347556847</v>
      </c>
    </row>
    <row r="39" spans="2:15" s="214" customFormat="1" ht="12.75" x14ac:dyDescent="0.2">
      <c r="B39" s="18" t="s">
        <v>149</v>
      </c>
      <c r="C39" s="221">
        <v>40815</v>
      </c>
      <c r="E39" s="200"/>
      <c r="F39" s="201"/>
      <c r="H39" s="194" t="str">
        <f t="shared" si="2"/>
        <v>９年６ヶ月</v>
      </c>
      <c r="I39" s="194">
        <f t="shared" si="0"/>
        <v>3471</v>
      </c>
      <c r="J39" s="202">
        <f>(J38+J40)/2</f>
        <v>9.2812500000000013E-3</v>
      </c>
      <c r="K39" s="196">
        <f>(1-J39/365*(O$16+SUM(O$22:O38)))/(1+J39*N39/365)</f>
        <v>0.91451542020357546</v>
      </c>
      <c r="L39" s="197">
        <f t="shared" si="5"/>
        <v>9.4190409114691676E-3</v>
      </c>
      <c r="M39" s="223"/>
      <c r="N39" s="194">
        <f t="shared" si="4"/>
        <v>184</v>
      </c>
      <c r="O39" s="196">
        <f t="shared" si="6"/>
        <v>168.27083731745788</v>
      </c>
    </row>
    <row r="40" spans="2:15" s="214" customFormat="1" ht="13.5" thickBot="1" x14ac:dyDescent="0.25">
      <c r="B40" s="18" t="s">
        <v>150</v>
      </c>
      <c r="C40" s="221">
        <v>40997</v>
      </c>
      <c r="E40" s="203">
        <v>9.7125000000000006E-3</v>
      </c>
      <c r="F40" s="199">
        <v>7.5</v>
      </c>
      <c r="H40" s="194" t="str">
        <f t="shared" si="2"/>
        <v>１０年</v>
      </c>
      <c r="I40" s="194">
        <f t="shared" si="0"/>
        <v>3653</v>
      </c>
      <c r="J40" s="195">
        <f>IF($F$4="Tibor",E40+F40/10000,E40)</f>
        <v>9.7125000000000006E-3</v>
      </c>
      <c r="K40" s="196">
        <f>(1-J40/365*(O$16+SUM(O$22:O39)))/(1+J40*N40/365)</f>
        <v>0.90615495065147689</v>
      </c>
      <c r="L40" s="204">
        <f t="shared" si="5"/>
        <v>9.8706808398523194E-3</v>
      </c>
      <c r="M40" s="223"/>
      <c r="N40" s="194">
        <f t="shared" si="4"/>
        <v>182</v>
      </c>
      <c r="O40" s="196">
        <f t="shared" si="6"/>
        <v>164.9202010185688</v>
      </c>
    </row>
    <row r="41" spans="2:15" s="214" customFormat="1" ht="12.75" x14ac:dyDescent="0.2">
      <c r="B41" s="205"/>
      <c r="E41" s="206"/>
      <c r="H41" s="207"/>
      <c r="I41" s="208"/>
      <c r="J41" s="209"/>
      <c r="K41" s="210"/>
      <c r="L41" s="188"/>
      <c r="N41" s="208"/>
      <c r="O41" s="210"/>
    </row>
    <row r="42" spans="2:15" s="214" customFormat="1" ht="12.75" x14ac:dyDescent="0.2">
      <c r="B42" s="224" t="s">
        <v>283</v>
      </c>
      <c r="E42" s="206"/>
      <c r="H42" s="225"/>
      <c r="I42" s="211"/>
      <c r="J42" s="209"/>
      <c r="K42" s="210"/>
      <c r="L42" s="188"/>
      <c r="N42" s="208"/>
      <c r="O42" s="210"/>
    </row>
    <row r="43" spans="2:15" s="186" customFormat="1" x14ac:dyDescent="0.25">
      <c r="E43" s="206"/>
      <c r="I43" s="211"/>
      <c r="J43" s="209"/>
      <c r="K43" s="210"/>
      <c r="L43" s="188"/>
      <c r="N43" s="208"/>
      <c r="O43" s="210"/>
    </row>
    <row r="44" spans="2:15" s="186" customFormat="1" x14ac:dyDescent="0.25">
      <c r="E44" s="206"/>
      <c r="I44" s="211"/>
      <c r="J44" s="209"/>
      <c r="K44" s="210"/>
      <c r="L44" s="188"/>
      <c r="N44" s="208"/>
      <c r="O44" s="210"/>
    </row>
    <row r="45" spans="2:15" s="186" customFormat="1" x14ac:dyDescent="0.25">
      <c r="E45" s="206"/>
      <c r="I45" s="211"/>
      <c r="J45" s="209"/>
      <c r="K45" s="210"/>
      <c r="L45" s="188"/>
      <c r="N45" s="208"/>
      <c r="O45" s="210"/>
    </row>
    <row r="46" spans="2:15" s="186" customFormat="1" x14ac:dyDescent="0.25">
      <c r="E46" s="206"/>
      <c r="I46" s="208"/>
      <c r="J46" s="209"/>
      <c r="K46" s="210"/>
      <c r="L46" s="188"/>
      <c r="N46" s="208"/>
      <c r="O46" s="210"/>
    </row>
    <row r="47" spans="2:15" s="186" customFormat="1" x14ac:dyDescent="0.25">
      <c r="E47" s="206"/>
      <c r="I47" s="208"/>
      <c r="J47" s="209"/>
      <c r="K47" s="210"/>
      <c r="L47" s="188"/>
      <c r="N47" s="208"/>
      <c r="O47" s="210"/>
    </row>
    <row r="48" spans="2:15" s="186" customFormat="1" x14ac:dyDescent="0.25">
      <c r="E48" s="206"/>
      <c r="I48" s="208"/>
      <c r="J48" s="209"/>
      <c r="K48" s="210"/>
      <c r="L48" s="188"/>
      <c r="N48" s="208"/>
      <c r="O48" s="210"/>
    </row>
    <row r="49" spans="5:15" s="186" customFormat="1" x14ac:dyDescent="0.25">
      <c r="E49" s="206"/>
      <c r="I49" s="208"/>
      <c r="J49" s="209"/>
      <c r="K49" s="210"/>
      <c r="L49" s="188"/>
      <c r="N49" s="208"/>
      <c r="O49" s="210"/>
    </row>
    <row r="50" spans="5:15" s="186" customFormat="1" x14ac:dyDescent="0.25">
      <c r="E50" s="206"/>
      <c r="I50" s="208"/>
      <c r="J50" s="209"/>
      <c r="K50" s="210"/>
      <c r="L50" s="188"/>
      <c r="N50" s="208"/>
      <c r="O50" s="210"/>
    </row>
    <row r="51" spans="5:15" s="186" customFormat="1" x14ac:dyDescent="0.25">
      <c r="E51" s="206"/>
      <c r="I51" s="208"/>
      <c r="J51" s="209"/>
      <c r="K51" s="210"/>
      <c r="L51" s="188"/>
      <c r="N51" s="208"/>
      <c r="O51" s="210"/>
    </row>
    <row r="52" spans="5:15" s="186" customFormat="1" x14ac:dyDescent="0.25">
      <c r="E52" s="206"/>
      <c r="I52" s="208"/>
      <c r="J52" s="209"/>
      <c r="K52" s="210"/>
      <c r="L52" s="188"/>
      <c r="N52" s="208"/>
      <c r="O52" s="210"/>
    </row>
    <row r="53" spans="5:15" s="186" customFormat="1" x14ac:dyDescent="0.25">
      <c r="E53" s="206"/>
      <c r="I53" s="208"/>
      <c r="J53" s="209"/>
      <c r="K53" s="210"/>
      <c r="L53" s="188"/>
      <c r="N53" s="208"/>
      <c r="O53" s="210"/>
    </row>
    <row r="54" spans="5:15" s="186" customFormat="1" x14ac:dyDescent="0.25">
      <c r="E54" s="206"/>
      <c r="I54" s="208"/>
      <c r="J54" s="209"/>
      <c r="K54" s="210"/>
      <c r="L54" s="188"/>
      <c r="N54" s="208"/>
      <c r="O54" s="210"/>
    </row>
    <row r="55" spans="5:15" s="186" customFormat="1" x14ac:dyDescent="0.25">
      <c r="E55" s="206"/>
      <c r="I55" s="208"/>
      <c r="J55" s="209"/>
      <c r="K55" s="210"/>
      <c r="L55" s="188"/>
      <c r="N55" s="208"/>
      <c r="O55" s="210"/>
    </row>
    <row r="56" spans="5:15" s="186" customFormat="1" x14ac:dyDescent="0.25">
      <c r="E56" s="206"/>
      <c r="I56" s="208"/>
      <c r="J56" s="209"/>
      <c r="K56" s="210"/>
      <c r="L56" s="188"/>
      <c r="N56" s="208"/>
      <c r="O56" s="210"/>
    </row>
    <row r="57" spans="5:15" s="186" customFormat="1" x14ac:dyDescent="0.25">
      <c r="E57" s="206"/>
      <c r="I57" s="208"/>
      <c r="J57" s="209"/>
      <c r="K57" s="210"/>
      <c r="L57" s="188"/>
      <c r="N57" s="208"/>
      <c r="O57" s="210"/>
    </row>
    <row r="58" spans="5:15" s="186" customFormat="1" x14ac:dyDescent="0.25">
      <c r="E58" s="206"/>
      <c r="I58" s="208"/>
      <c r="J58" s="209"/>
      <c r="K58" s="210"/>
      <c r="L58" s="188"/>
      <c r="N58" s="208"/>
      <c r="O58" s="210"/>
    </row>
    <row r="59" spans="5:15" s="186" customFormat="1" x14ac:dyDescent="0.25">
      <c r="E59" s="206"/>
      <c r="I59" s="208"/>
      <c r="J59" s="209"/>
      <c r="K59" s="210"/>
      <c r="L59" s="188"/>
      <c r="N59" s="208"/>
      <c r="O59" s="210"/>
    </row>
    <row r="60" spans="5:15" s="186" customFormat="1" x14ac:dyDescent="0.25">
      <c r="E60" s="206"/>
      <c r="I60" s="208"/>
      <c r="J60" s="209"/>
      <c r="K60" s="210"/>
      <c r="L60" s="188"/>
      <c r="N60" s="208"/>
      <c r="O60" s="210"/>
    </row>
    <row r="61" spans="5:15" s="186" customFormat="1" x14ac:dyDescent="0.25">
      <c r="E61" s="206"/>
      <c r="I61" s="208"/>
      <c r="J61" s="209"/>
      <c r="K61" s="210"/>
      <c r="L61" s="188"/>
      <c r="N61" s="208"/>
      <c r="O61" s="210"/>
    </row>
    <row r="62" spans="5:15" s="186" customFormat="1" x14ac:dyDescent="0.25">
      <c r="E62" s="206"/>
      <c r="I62" s="208"/>
      <c r="J62" s="209"/>
      <c r="K62" s="210"/>
      <c r="L62" s="188"/>
      <c r="N62" s="208"/>
      <c r="O62" s="210"/>
    </row>
    <row r="63" spans="5:15" s="186" customFormat="1" x14ac:dyDescent="0.25">
      <c r="E63" s="206"/>
      <c r="I63" s="208"/>
      <c r="J63" s="209"/>
      <c r="K63" s="210"/>
      <c r="L63" s="188"/>
      <c r="N63" s="208"/>
      <c r="O63" s="210"/>
    </row>
    <row r="64" spans="5:15" s="186" customFormat="1" x14ac:dyDescent="0.25">
      <c r="E64" s="206"/>
      <c r="I64" s="208"/>
      <c r="J64" s="209"/>
      <c r="K64" s="210"/>
      <c r="L64" s="188"/>
      <c r="N64" s="208"/>
      <c r="O64" s="210"/>
    </row>
    <row r="65" spans="5:15" s="186" customFormat="1" x14ac:dyDescent="0.25">
      <c r="E65" s="206"/>
      <c r="I65" s="208"/>
      <c r="J65" s="209"/>
      <c r="K65" s="210"/>
      <c r="L65" s="188"/>
      <c r="N65" s="208"/>
      <c r="O65" s="210"/>
    </row>
    <row r="66" spans="5:15" s="186" customFormat="1" x14ac:dyDescent="0.25">
      <c r="E66" s="206"/>
      <c r="I66" s="208"/>
      <c r="J66" s="209"/>
      <c r="K66" s="210"/>
      <c r="L66" s="188"/>
      <c r="N66" s="208"/>
      <c r="O66" s="210"/>
    </row>
    <row r="67" spans="5:15" s="186" customFormat="1" x14ac:dyDescent="0.25">
      <c r="E67" s="206"/>
      <c r="I67" s="208"/>
      <c r="J67" s="209"/>
      <c r="K67" s="210"/>
      <c r="L67" s="188"/>
      <c r="N67" s="208"/>
      <c r="O67" s="210"/>
    </row>
    <row r="68" spans="5:15" s="186" customFormat="1" x14ac:dyDescent="0.25">
      <c r="E68" s="206"/>
      <c r="I68" s="208"/>
      <c r="J68" s="209"/>
      <c r="K68" s="210"/>
      <c r="L68" s="188"/>
      <c r="N68" s="208"/>
      <c r="O68" s="210"/>
    </row>
    <row r="69" spans="5:15" s="186" customFormat="1" x14ac:dyDescent="0.25">
      <c r="E69" s="206"/>
      <c r="I69" s="208"/>
      <c r="J69" s="209"/>
      <c r="K69" s="210"/>
      <c r="L69" s="188"/>
      <c r="N69" s="208"/>
      <c r="O69" s="210"/>
    </row>
    <row r="70" spans="5:15" s="186" customFormat="1" x14ac:dyDescent="0.25">
      <c r="E70" s="206"/>
      <c r="I70" s="208"/>
      <c r="J70" s="209"/>
      <c r="K70" s="210"/>
      <c r="L70" s="188"/>
      <c r="N70" s="208"/>
      <c r="O70" s="210"/>
    </row>
    <row r="71" spans="5:15" s="186" customFormat="1" x14ac:dyDescent="0.25">
      <c r="E71" s="206"/>
      <c r="I71" s="208"/>
      <c r="J71" s="209"/>
      <c r="K71" s="210"/>
      <c r="L71" s="188"/>
      <c r="N71" s="208"/>
      <c r="O71" s="210"/>
    </row>
    <row r="72" spans="5:15" s="186" customFormat="1" x14ac:dyDescent="0.25">
      <c r="E72" s="206"/>
      <c r="I72" s="208"/>
      <c r="J72" s="209"/>
      <c r="K72" s="210"/>
      <c r="L72" s="188"/>
      <c r="N72" s="208"/>
      <c r="O72" s="210"/>
    </row>
    <row r="73" spans="5:15" s="186" customFormat="1" x14ac:dyDescent="0.25">
      <c r="E73" s="206"/>
      <c r="I73" s="208"/>
      <c r="J73" s="209"/>
      <c r="K73" s="210"/>
      <c r="L73" s="188"/>
      <c r="N73" s="208"/>
      <c r="O73" s="210"/>
    </row>
    <row r="74" spans="5:15" s="186" customFormat="1" x14ac:dyDescent="0.25">
      <c r="E74" s="206"/>
      <c r="I74" s="208"/>
      <c r="J74" s="209"/>
      <c r="K74" s="210"/>
      <c r="L74" s="188"/>
      <c r="N74" s="208"/>
      <c r="O74" s="210"/>
    </row>
    <row r="75" spans="5:15" s="186" customFormat="1" x14ac:dyDescent="0.25">
      <c r="E75" s="206"/>
      <c r="I75" s="208"/>
      <c r="J75" s="209"/>
      <c r="K75" s="210"/>
      <c r="L75" s="188"/>
      <c r="N75" s="208"/>
      <c r="O75" s="210"/>
    </row>
    <row r="76" spans="5:15" s="186" customFormat="1" x14ac:dyDescent="0.25">
      <c r="E76" s="206"/>
      <c r="I76" s="208"/>
      <c r="J76" s="209"/>
      <c r="K76" s="210"/>
      <c r="L76" s="188"/>
      <c r="N76" s="208"/>
      <c r="O76" s="210"/>
    </row>
    <row r="77" spans="5:15" s="186" customFormat="1" x14ac:dyDescent="0.25">
      <c r="E77" s="206"/>
      <c r="I77" s="208"/>
      <c r="J77" s="209"/>
      <c r="K77" s="210"/>
      <c r="L77" s="188"/>
      <c r="N77" s="208"/>
      <c r="O77" s="210"/>
    </row>
    <row r="78" spans="5:15" s="186" customFormat="1" x14ac:dyDescent="0.25">
      <c r="E78" s="206"/>
      <c r="I78" s="208"/>
      <c r="J78" s="209"/>
      <c r="K78" s="210"/>
      <c r="L78" s="188"/>
      <c r="N78" s="208"/>
      <c r="O78" s="210"/>
    </row>
    <row r="79" spans="5:15" s="186" customFormat="1" x14ac:dyDescent="0.25">
      <c r="E79" s="206"/>
      <c r="I79" s="208"/>
      <c r="J79" s="209"/>
      <c r="K79" s="210"/>
      <c r="L79" s="188"/>
      <c r="N79" s="208"/>
      <c r="O79" s="210"/>
    </row>
    <row r="80" spans="5:15" s="186" customFormat="1" x14ac:dyDescent="0.25">
      <c r="E80" s="206"/>
      <c r="I80" s="208"/>
      <c r="J80" s="209"/>
      <c r="K80" s="210"/>
      <c r="L80" s="188"/>
      <c r="N80" s="208"/>
      <c r="O80" s="210"/>
    </row>
    <row r="81" spans="5:15" s="186" customFormat="1" x14ac:dyDescent="0.25">
      <c r="E81" s="206"/>
      <c r="I81" s="208"/>
      <c r="J81" s="209"/>
      <c r="K81" s="210"/>
      <c r="L81" s="188"/>
      <c r="N81" s="208"/>
      <c r="O81" s="210"/>
    </row>
    <row r="82" spans="5:15" s="186" customFormat="1" x14ac:dyDescent="0.25">
      <c r="E82" s="206"/>
      <c r="I82" s="208"/>
      <c r="J82" s="209"/>
      <c r="K82" s="210"/>
      <c r="L82" s="188"/>
      <c r="N82" s="208"/>
      <c r="O82" s="210"/>
    </row>
    <row r="83" spans="5:15" s="186" customFormat="1" x14ac:dyDescent="0.25">
      <c r="E83" s="206"/>
      <c r="I83" s="208"/>
      <c r="J83" s="209"/>
      <c r="K83" s="210"/>
      <c r="L83" s="188"/>
      <c r="N83" s="208"/>
      <c r="O83" s="210"/>
    </row>
    <row r="84" spans="5:15" s="186" customFormat="1" x14ac:dyDescent="0.25">
      <c r="E84" s="206"/>
      <c r="I84" s="208"/>
      <c r="J84" s="209"/>
      <c r="K84" s="210"/>
      <c r="L84" s="188"/>
      <c r="N84" s="208"/>
      <c r="O84" s="210"/>
    </row>
    <row r="85" spans="5:15" s="186" customFormat="1" x14ac:dyDescent="0.25">
      <c r="E85" s="206"/>
      <c r="I85" s="208"/>
      <c r="J85" s="209"/>
      <c r="K85" s="210"/>
      <c r="L85" s="188"/>
      <c r="N85" s="208"/>
      <c r="O85" s="210"/>
    </row>
    <row r="86" spans="5:15" s="186" customFormat="1" x14ac:dyDescent="0.25">
      <c r="E86" s="206"/>
      <c r="I86" s="208"/>
      <c r="J86" s="209"/>
      <c r="K86" s="210"/>
      <c r="L86" s="188"/>
      <c r="N86" s="208"/>
      <c r="O86" s="210"/>
    </row>
    <row r="87" spans="5:15" s="186" customFormat="1" x14ac:dyDescent="0.25">
      <c r="E87" s="206"/>
      <c r="I87" s="208"/>
      <c r="J87" s="209"/>
      <c r="K87" s="210"/>
      <c r="L87" s="188"/>
      <c r="N87" s="208"/>
      <c r="O87" s="210"/>
    </row>
    <row r="88" spans="5:15" s="186" customFormat="1" x14ac:dyDescent="0.25">
      <c r="E88" s="206"/>
      <c r="I88" s="208"/>
      <c r="J88" s="209"/>
      <c r="K88" s="210"/>
      <c r="L88" s="188"/>
      <c r="N88" s="208"/>
      <c r="O88" s="210"/>
    </row>
    <row r="89" spans="5:15" s="186" customFormat="1" x14ac:dyDescent="0.25">
      <c r="E89" s="206"/>
      <c r="I89" s="208"/>
      <c r="J89" s="209"/>
      <c r="K89" s="210"/>
      <c r="L89" s="188"/>
      <c r="N89" s="208"/>
      <c r="O89" s="210"/>
    </row>
    <row r="90" spans="5:15" s="186" customFormat="1" x14ac:dyDescent="0.25">
      <c r="E90" s="206"/>
      <c r="I90" s="208"/>
      <c r="J90" s="209"/>
      <c r="K90" s="210"/>
      <c r="L90" s="188"/>
      <c r="N90" s="208"/>
      <c r="O90" s="210"/>
    </row>
    <row r="91" spans="5:15" s="186" customFormat="1" x14ac:dyDescent="0.25">
      <c r="E91" s="206"/>
      <c r="I91" s="208"/>
      <c r="J91" s="209"/>
      <c r="K91" s="210"/>
      <c r="L91" s="188"/>
      <c r="N91" s="208"/>
      <c r="O91" s="210"/>
    </row>
    <row r="92" spans="5:15" s="186" customFormat="1" x14ac:dyDescent="0.25">
      <c r="E92" s="206"/>
      <c r="I92" s="208"/>
      <c r="J92" s="209"/>
      <c r="K92" s="210"/>
      <c r="L92" s="188"/>
      <c r="N92" s="208"/>
      <c r="O92" s="210"/>
    </row>
    <row r="93" spans="5:15" s="186" customFormat="1" x14ac:dyDescent="0.25">
      <c r="E93" s="206"/>
      <c r="I93" s="208"/>
      <c r="J93" s="209"/>
      <c r="K93" s="210"/>
      <c r="L93" s="188"/>
      <c r="N93" s="208"/>
      <c r="O93" s="210"/>
    </row>
    <row r="94" spans="5:15" s="186" customFormat="1" x14ac:dyDescent="0.25">
      <c r="E94" s="206"/>
      <c r="I94" s="208"/>
      <c r="J94" s="209"/>
      <c r="K94" s="210"/>
      <c r="L94" s="188"/>
      <c r="N94" s="208"/>
      <c r="O94" s="210"/>
    </row>
    <row r="95" spans="5:15" s="186" customFormat="1" x14ac:dyDescent="0.25">
      <c r="E95" s="206"/>
      <c r="I95" s="208"/>
      <c r="J95" s="209"/>
      <c r="K95" s="210"/>
      <c r="L95" s="188"/>
      <c r="N95" s="208"/>
      <c r="O95" s="210"/>
    </row>
    <row r="96" spans="5:15" s="186" customFormat="1" x14ac:dyDescent="0.25">
      <c r="E96" s="206"/>
      <c r="I96" s="208"/>
      <c r="J96" s="209"/>
      <c r="K96" s="210"/>
      <c r="L96" s="188"/>
      <c r="N96" s="208"/>
      <c r="O96" s="210"/>
    </row>
    <row r="97" spans="5:15" s="186" customFormat="1" x14ac:dyDescent="0.25">
      <c r="E97" s="206"/>
      <c r="I97" s="208"/>
      <c r="J97" s="209"/>
      <c r="K97" s="210"/>
      <c r="L97" s="188"/>
      <c r="N97" s="208"/>
      <c r="O97" s="210"/>
    </row>
    <row r="98" spans="5:15" s="186" customFormat="1" x14ac:dyDescent="0.25">
      <c r="E98" s="206"/>
      <c r="I98" s="208"/>
      <c r="J98" s="209"/>
      <c r="K98" s="210"/>
      <c r="L98" s="188"/>
      <c r="N98" s="208"/>
      <c r="O98" s="210"/>
    </row>
    <row r="99" spans="5:15" s="186" customFormat="1" x14ac:dyDescent="0.25">
      <c r="E99" s="206"/>
      <c r="I99" s="208"/>
      <c r="J99" s="209"/>
      <c r="K99" s="210"/>
      <c r="L99" s="188"/>
      <c r="N99" s="208"/>
      <c r="O99" s="210"/>
    </row>
    <row r="100" spans="5:15" s="186" customFormat="1" x14ac:dyDescent="0.25">
      <c r="E100" s="206"/>
      <c r="I100" s="208"/>
      <c r="J100" s="209"/>
      <c r="K100" s="210"/>
      <c r="L100" s="188"/>
      <c r="N100" s="208"/>
      <c r="O100" s="210"/>
    </row>
    <row r="101" spans="5:15" s="186" customFormat="1" x14ac:dyDescent="0.25">
      <c r="I101" s="189"/>
      <c r="J101" s="189"/>
      <c r="K101" s="189"/>
      <c r="N101" s="189"/>
      <c r="O101" s="189"/>
    </row>
    <row r="102" spans="5:15" s="186" customFormat="1" x14ac:dyDescent="0.25">
      <c r="I102" s="189"/>
      <c r="J102" s="189"/>
      <c r="K102" s="189"/>
      <c r="N102" s="189"/>
      <c r="O102" s="189"/>
    </row>
    <row r="103" spans="5:15" s="186" customFormat="1" x14ac:dyDescent="0.25">
      <c r="I103" s="189"/>
      <c r="J103" s="189"/>
      <c r="K103" s="189"/>
      <c r="N103" s="189"/>
      <c r="O103" s="189"/>
    </row>
    <row r="104" spans="5:15" s="186" customFormat="1" x14ac:dyDescent="0.25">
      <c r="I104" s="189"/>
      <c r="J104" s="189"/>
      <c r="K104" s="189"/>
      <c r="N104" s="189"/>
      <c r="O104" s="189"/>
    </row>
    <row r="105" spans="5:15" s="186" customFormat="1" x14ac:dyDescent="0.25">
      <c r="I105" s="189"/>
      <c r="J105" s="189"/>
      <c r="K105" s="189"/>
      <c r="N105" s="189"/>
      <c r="O105" s="189"/>
    </row>
    <row r="106" spans="5:15" s="186" customFormat="1" x14ac:dyDescent="0.25">
      <c r="I106" s="189"/>
      <c r="J106" s="189"/>
      <c r="K106" s="189"/>
      <c r="N106" s="189"/>
      <c r="O106" s="189"/>
    </row>
    <row r="107" spans="5:15" s="186" customFormat="1" x14ac:dyDescent="0.25">
      <c r="I107" s="189"/>
      <c r="J107" s="189"/>
      <c r="K107" s="189"/>
      <c r="N107" s="189"/>
      <c r="O107" s="189"/>
    </row>
    <row r="108" spans="5:15" s="186" customFormat="1" x14ac:dyDescent="0.25">
      <c r="I108" s="189"/>
      <c r="J108" s="189"/>
      <c r="K108" s="189"/>
      <c r="N108" s="189"/>
      <c r="O108" s="189"/>
    </row>
    <row r="109" spans="5:15" s="186" customFormat="1" x14ac:dyDescent="0.25">
      <c r="I109" s="189"/>
      <c r="J109" s="189"/>
      <c r="K109" s="189"/>
      <c r="N109" s="189"/>
      <c r="O109" s="189"/>
    </row>
    <row r="110" spans="5:15" s="186" customFormat="1" x14ac:dyDescent="0.25">
      <c r="I110" s="189"/>
      <c r="J110" s="189"/>
      <c r="K110" s="189"/>
      <c r="N110" s="189"/>
      <c r="O110" s="189"/>
    </row>
    <row r="111" spans="5:15" s="186" customFormat="1" x14ac:dyDescent="0.25">
      <c r="I111" s="189"/>
      <c r="J111" s="189"/>
      <c r="K111" s="189"/>
      <c r="N111" s="189"/>
      <c r="O111" s="189"/>
    </row>
    <row r="112" spans="5:15" s="186" customFormat="1" x14ac:dyDescent="0.25">
      <c r="I112" s="189"/>
      <c r="J112" s="189"/>
      <c r="K112" s="189"/>
      <c r="N112" s="189"/>
      <c r="O112" s="189"/>
    </row>
    <row r="113" spans="9:15" s="186" customFormat="1" x14ac:dyDescent="0.25">
      <c r="I113" s="189"/>
      <c r="J113" s="189"/>
      <c r="K113" s="189"/>
      <c r="N113" s="189"/>
      <c r="O113" s="189"/>
    </row>
    <row r="114" spans="9:15" s="186" customFormat="1" x14ac:dyDescent="0.25">
      <c r="I114" s="189"/>
      <c r="J114" s="189"/>
      <c r="K114" s="189"/>
      <c r="N114" s="189"/>
      <c r="O114" s="189"/>
    </row>
    <row r="115" spans="9:15" s="186" customFormat="1" x14ac:dyDescent="0.25">
      <c r="I115" s="189"/>
      <c r="J115" s="189"/>
      <c r="K115" s="189"/>
      <c r="N115" s="189"/>
      <c r="O115" s="189"/>
    </row>
    <row r="116" spans="9:15" s="186" customFormat="1" x14ac:dyDescent="0.25">
      <c r="I116" s="189"/>
      <c r="J116" s="189"/>
      <c r="K116" s="189"/>
      <c r="N116" s="189"/>
      <c r="O116" s="189"/>
    </row>
    <row r="117" spans="9:15" s="186" customFormat="1" x14ac:dyDescent="0.25">
      <c r="I117" s="189"/>
      <c r="J117" s="189"/>
      <c r="K117" s="189"/>
      <c r="N117" s="189"/>
      <c r="O117" s="189"/>
    </row>
    <row r="118" spans="9:15" s="186" customFormat="1" x14ac:dyDescent="0.25">
      <c r="I118" s="189"/>
      <c r="J118" s="189"/>
      <c r="K118" s="189"/>
      <c r="N118" s="189"/>
      <c r="O118" s="189"/>
    </row>
    <row r="119" spans="9:15" s="186" customFormat="1" x14ac:dyDescent="0.25">
      <c r="I119" s="189"/>
      <c r="J119" s="189"/>
      <c r="K119" s="189"/>
      <c r="N119" s="189"/>
      <c r="O119" s="189"/>
    </row>
    <row r="120" spans="9:15" s="186" customFormat="1" x14ac:dyDescent="0.25">
      <c r="I120" s="189"/>
      <c r="J120" s="189"/>
      <c r="K120" s="189"/>
      <c r="N120" s="189"/>
      <c r="O120" s="189"/>
    </row>
    <row r="121" spans="9:15" s="186" customFormat="1" x14ac:dyDescent="0.25">
      <c r="I121" s="189"/>
      <c r="J121" s="189"/>
      <c r="K121" s="189"/>
      <c r="N121" s="189"/>
      <c r="O121" s="189"/>
    </row>
    <row r="122" spans="9:15" s="186" customFormat="1" x14ac:dyDescent="0.25">
      <c r="I122" s="189"/>
      <c r="J122" s="189"/>
      <c r="K122" s="189"/>
      <c r="N122" s="189"/>
      <c r="O122" s="189"/>
    </row>
    <row r="123" spans="9:15" s="186" customFormat="1" x14ac:dyDescent="0.25">
      <c r="I123" s="189"/>
      <c r="J123" s="189"/>
      <c r="K123" s="189"/>
      <c r="N123" s="189"/>
      <c r="O123" s="189"/>
    </row>
    <row r="124" spans="9:15" s="186" customFormat="1" x14ac:dyDescent="0.25">
      <c r="I124" s="189"/>
      <c r="J124" s="189"/>
      <c r="K124" s="189"/>
      <c r="N124" s="189"/>
      <c r="O124" s="189"/>
    </row>
    <row r="125" spans="9:15" s="186" customFormat="1" x14ac:dyDescent="0.25">
      <c r="I125" s="189"/>
      <c r="J125" s="189"/>
      <c r="K125" s="189"/>
      <c r="N125" s="189"/>
      <c r="O125" s="189"/>
    </row>
    <row r="126" spans="9:15" s="186" customFormat="1" x14ac:dyDescent="0.25">
      <c r="I126" s="189"/>
      <c r="J126" s="189"/>
      <c r="K126" s="189"/>
      <c r="N126" s="189"/>
      <c r="O126" s="189"/>
    </row>
    <row r="127" spans="9:15" s="186" customFormat="1" x14ac:dyDescent="0.25">
      <c r="I127" s="189"/>
      <c r="J127" s="189"/>
      <c r="K127" s="189"/>
      <c r="N127" s="189"/>
      <c r="O127" s="189"/>
    </row>
    <row r="128" spans="9:15" s="186" customFormat="1" x14ac:dyDescent="0.25">
      <c r="I128" s="189"/>
      <c r="J128" s="189"/>
      <c r="K128" s="189"/>
      <c r="N128" s="189"/>
      <c r="O128" s="189"/>
    </row>
    <row r="129" spans="9:15" s="186" customFormat="1" x14ac:dyDescent="0.25">
      <c r="I129" s="189"/>
      <c r="J129" s="189"/>
      <c r="K129" s="189"/>
      <c r="N129" s="189"/>
      <c r="O129" s="189"/>
    </row>
    <row r="130" spans="9:15" s="186" customFormat="1" x14ac:dyDescent="0.25">
      <c r="I130" s="189"/>
      <c r="J130" s="189"/>
      <c r="K130" s="189"/>
      <c r="N130" s="189"/>
      <c r="O130" s="189"/>
    </row>
    <row r="131" spans="9:15" s="186" customFormat="1" x14ac:dyDescent="0.25">
      <c r="I131" s="189"/>
      <c r="J131" s="189"/>
      <c r="K131" s="189"/>
      <c r="N131" s="189"/>
      <c r="O131" s="189"/>
    </row>
    <row r="132" spans="9:15" s="186" customFormat="1" x14ac:dyDescent="0.25">
      <c r="I132" s="189"/>
      <c r="J132" s="189"/>
      <c r="K132" s="189"/>
      <c r="N132" s="189"/>
      <c r="O132" s="189"/>
    </row>
    <row r="133" spans="9:15" s="186" customFormat="1" x14ac:dyDescent="0.25">
      <c r="I133" s="189"/>
      <c r="J133" s="189"/>
      <c r="K133" s="189"/>
      <c r="N133" s="189"/>
      <c r="O133" s="189"/>
    </row>
    <row r="134" spans="9:15" s="186" customFormat="1" x14ac:dyDescent="0.25">
      <c r="I134" s="189"/>
      <c r="J134" s="189"/>
      <c r="K134" s="189"/>
      <c r="N134" s="189"/>
      <c r="O134" s="189"/>
    </row>
    <row r="135" spans="9:15" s="186" customFormat="1" x14ac:dyDescent="0.25">
      <c r="I135" s="189"/>
      <c r="J135" s="189"/>
      <c r="K135" s="189"/>
      <c r="N135" s="189"/>
      <c r="O135" s="189"/>
    </row>
    <row r="136" spans="9:15" s="186" customFormat="1" x14ac:dyDescent="0.25">
      <c r="I136" s="189"/>
      <c r="J136" s="189"/>
      <c r="K136" s="189"/>
      <c r="N136" s="189"/>
      <c r="O136" s="189"/>
    </row>
    <row r="137" spans="9:15" s="186" customFormat="1" x14ac:dyDescent="0.25">
      <c r="I137" s="189"/>
      <c r="J137" s="189"/>
      <c r="K137" s="189"/>
      <c r="N137" s="189"/>
      <c r="O137" s="189"/>
    </row>
    <row r="138" spans="9:15" s="186" customFormat="1" x14ac:dyDescent="0.25">
      <c r="I138" s="189"/>
      <c r="J138" s="189"/>
      <c r="K138" s="189"/>
      <c r="N138" s="189"/>
      <c r="O138" s="189"/>
    </row>
    <row r="139" spans="9:15" s="186" customFormat="1" x14ac:dyDescent="0.25">
      <c r="I139" s="189"/>
      <c r="J139" s="189"/>
      <c r="K139" s="189"/>
      <c r="N139" s="189"/>
      <c r="O139" s="189"/>
    </row>
    <row r="140" spans="9:15" s="186" customFormat="1" x14ac:dyDescent="0.25"/>
    <row r="141" spans="9:15" s="186" customFormat="1" x14ac:dyDescent="0.25"/>
    <row r="142" spans="9:15" s="186" customFormat="1" x14ac:dyDescent="0.25"/>
    <row r="143" spans="9:15" s="186" customFormat="1" x14ac:dyDescent="0.25"/>
    <row r="144" spans="9:15" s="186" customFormat="1" x14ac:dyDescent="0.25"/>
    <row r="145" s="186" customFormat="1" x14ac:dyDescent="0.25"/>
    <row r="146" s="186" customFormat="1" x14ac:dyDescent="0.25"/>
    <row r="147" s="186" customFormat="1" x14ac:dyDescent="0.25"/>
    <row r="148" s="186" customFormat="1" x14ac:dyDescent="0.25"/>
    <row r="149" s="186" customFormat="1" x14ac:dyDescent="0.25"/>
    <row r="150" s="186" customFormat="1" x14ac:dyDescent="0.25"/>
    <row r="151" s="186" customFormat="1" x14ac:dyDescent="0.25"/>
    <row r="152" s="186" customFormat="1" x14ac:dyDescent="0.25"/>
    <row r="153" s="186" customFormat="1" x14ac:dyDescent="0.25"/>
    <row r="154" s="186" customFormat="1" x14ac:dyDescent="0.25"/>
    <row r="155" s="186" customFormat="1" x14ac:dyDescent="0.25"/>
    <row r="156" s="186" customFormat="1" x14ac:dyDescent="0.25"/>
    <row r="157" s="186" customFormat="1" x14ac:dyDescent="0.25"/>
    <row r="158" s="186" customFormat="1" x14ac:dyDescent="0.25"/>
    <row r="159" s="186" customFormat="1" x14ac:dyDescent="0.25"/>
    <row r="160" s="186" customFormat="1" x14ac:dyDescent="0.25"/>
    <row r="161" s="186" customFormat="1" x14ac:dyDescent="0.25"/>
    <row r="162" s="186" customFormat="1" x14ac:dyDescent="0.25"/>
    <row r="163" s="186" customFormat="1" x14ac:dyDescent="0.25"/>
    <row r="164" s="186" customFormat="1" x14ac:dyDescent="0.25"/>
    <row r="165" s="186" customFormat="1" x14ac:dyDescent="0.25"/>
    <row r="166" s="186" customFormat="1" x14ac:dyDescent="0.25"/>
    <row r="167" s="186" customFormat="1" x14ac:dyDescent="0.25"/>
    <row r="168" s="186" customFormat="1" x14ac:dyDescent="0.25"/>
    <row r="169" s="186" customFormat="1" x14ac:dyDescent="0.25"/>
    <row r="170" s="186" customFormat="1" x14ac:dyDescent="0.25"/>
    <row r="171" s="186" customFormat="1" x14ac:dyDescent="0.25"/>
    <row r="172" s="186" customFormat="1" x14ac:dyDescent="0.25"/>
    <row r="173" s="186" customFormat="1" x14ac:dyDescent="0.25"/>
    <row r="174" s="186" customFormat="1" x14ac:dyDescent="0.25"/>
    <row r="175" s="186" customFormat="1" x14ac:dyDescent="0.25"/>
    <row r="176" s="186" customFormat="1" x14ac:dyDescent="0.25"/>
    <row r="177" s="186" customFormat="1" x14ac:dyDescent="0.25"/>
    <row r="178" s="186" customFormat="1" x14ac:dyDescent="0.25"/>
    <row r="179" s="186" customFormat="1" x14ac:dyDescent="0.25"/>
    <row r="180" s="186" customFormat="1" x14ac:dyDescent="0.25"/>
    <row r="181" s="186" customFormat="1" x14ac:dyDescent="0.25"/>
    <row r="182" s="186" customFormat="1" x14ac:dyDescent="0.25"/>
    <row r="183" s="186" customFormat="1" x14ac:dyDescent="0.25"/>
    <row r="184" s="186" customFormat="1" x14ac:dyDescent="0.25"/>
    <row r="185" s="186" customFormat="1" x14ac:dyDescent="0.25"/>
    <row r="186" s="186" customFormat="1" x14ac:dyDescent="0.25"/>
    <row r="187" s="186" customFormat="1" x14ac:dyDescent="0.25"/>
    <row r="188" s="186" customFormat="1" x14ac:dyDescent="0.25"/>
    <row r="189" s="186" customFormat="1" x14ac:dyDescent="0.25"/>
    <row r="190" s="186" customFormat="1" x14ac:dyDescent="0.25"/>
    <row r="191" s="186" customFormat="1" x14ac:dyDescent="0.25"/>
    <row r="192" s="186" customFormat="1" x14ac:dyDescent="0.25"/>
    <row r="193" s="186" customFormat="1" x14ac:dyDescent="0.25"/>
    <row r="194" s="186" customFormat="1" x14ac:dyDescent="0.25"/>
    <row r="195" s="186" customFormat="1" x14ac:dyDescent="0.25"/>
    <row r="196" s="186" customFormat="1" x14ac:dyDescent="0.25"/>
    <row r="197" s="186" customFormat="1" x14ac:dyDescent="0.25"/>
    <row r="198" s="186" customFormat="1" x14ac:dyDescent="0.25"/>
    <row r="199" s="186" customFormat="1" x14ac:dyDescent="0.25"/>
    <row r="200" s="186" customFormat="1" x14ac:dyDescent="0.25"/>
    <row r="201" s="186" customFormat="1" x14ac:dyDescent="0.25"/>
    <row r="202" s="186" customFormat="1" x14ac:dyDescent="0.25"/>
    <row r="203" s="186" customFormat="1" x14ac:dyDescent="0.25"/>
    <row r="204" s="186" customFormat="1" x14ac:dyDescent="0.25"/>
    <row r="205" s="186" customFormat="1" x14ac:dyDescent="0.25"/>
    <row r="206" s="186" customFormat="1" x14ac:dyDescent="0.25"/>
    <row r="207" s="186" customFormat="1" x14ac:dyDescent="0.25"/>
    <row r="208" s="186" customFormat="1" x14ac:dyDescent="0.25"/>
    <row r="209" s="186" customFormat="1" x14ac:dyDescent="0.25"/>
    <row r="210" s="186" customFormat="1" x14ac:dyDescent="0.25"/>
    <row r="211" s="186" customFormat="1" x14ac:dyDescent="0.25"/>
    <row r="212" s="186" customFormat="1" x14ac:dyDescent="0.25"/>
    <row r="213" s="186" customFormat="1" x14ac:dyDescent="0.25"/>
    <row r="214" s="186" customFormat="1" x14ac:dyDescent="0.25"/>
    <row r="215" s="186" customFormat="1" x14ac:dyDescent="0.25"/>
    <row r="216" s="186" customFormat="1" x14ac:dyDescent="0.25"/>
    <row r="217" s="186" customFormat="1" x14ac:dyDescent="0.25"/>
    <row r="218" s="186" customFormat="1" x14ac:dyDescent="0.25"/>
    <row r="219" s="186" customFormat="1" x14ac:dyDescent="0.25"/>
    <row r="220" s="186" customFormat="1" x14ac:dyDescent="0.25"/>
    <row r="221" s="186" customFormat="1" x14ac:dyDescent="0.25"/>
    <row r="222" s="186" customFormat="1" x14ac:dyDescent="0.25"/>
    <row r="223" s="186" customFormat="1" x14ac:dyDescent="0.25"/>
    <row r="224" s="186" customFormat="1" x14ac:dyDescent="0.25"/>
    <row r="225" s="186" customFormat="1" x14ac:dyDescent="0.25"/>
  </sheetData>
  <sheetProtection sheet="1" objects="1" scenarios="1"/>
  <phoneticPr fontId="9"/>
  <conditionalFormatting sqref="J8">
    <cfRule type="expression" dxfId="3" priority="1" stopIfTrue="1">
      <formula>$F$4="Tibor"</formula>
    </cfRule>
  </conditionalFormatting>
  <conditionalFormatting sqref="J14:J15 J17:J21">
    <cfRule type="expression" dxfId="2" priority="2" stopIfTrue="1">
      <formula>$F$4="Libor"</formula>
    </cfRule>
  </conditionalFormatting>
  <conditionalFormatting sqref="E14:E15 E17:E21">
    <cfRule type="expression" dxfId="1" priority="3" stopIfTrue="1">
      <formula>$F$4="Libor"</formula>
    </cfRule>
  </conditionalFormatting>
  <conditionalFormatting sqref="E8">
    <cfRule type="expression" dxfId="0" priority="4" stopIfTrue="1">
      <formula>$F$4="Tibor"</formula>
    </cfRule>
  </conditionalFormatting>
  <dataValidations count="1">
    <dataValidation type="list" allowBlank="1" showInputMessage="1" showErrorMessage="1" sqref="F4">
      <formula1>"Tibor,Libor"</formula1>
    </dataValidation>
  </dataValidations>
  <pageMargins left="0.39370078740157483" right="0.39370078740157483" top="0.39370078740157483" bottom="0" header="0.51181102362204722" footer="0.51181102362204722"/>
  <pageSetup paperSize="9" scale="95" orientation="landscape" r:id="rId1"/>
  <headerFooter alignWithMargins="0">
    <oddHeade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241"/>
  <sheetViews>
    <sheetView topLeftCell="B34" zoomScale="75" workbookViewId="0">
      <selection activeCell="J34" sqref="J34"/>
    </sheetView>
  </sheetViews>
  <sheetFormatPr defaultRowHeight="13.5" x14ac:dyDescent="0.15"/>
  <cols>
    <col min="1" max="1" width="2.5" style="27" customWidth="1"/>
    <col min="2" max="2" width="19.875" style="27" customWidth="1"/>
    <col min="3" max="3" width="14.625" style="23" customWidth="1"/>
    <col min="4" max="4" width="15.875" style="23" customWidth="1"/>
    <col min="5" max="5" width="12.5" style="24" customWidth="1"/>
    <col min="6" max="6" width="12.625" style="24" customWidth="1"/>
    <col min="7" max="7" width="14" style="25" customWidth="1"/>
    <col min="8" max="8" width="15.25" style="25" customWidth="1"/>
    <col min="9" max="9" width="15.375" style="26" customWidth="1"/>
    <col min="10" max="10" width="13.25" style="26" bestFit="1" customWidth="1"/>
    <col min="11" max="11" width="13.375" style="26" customWidth="1"/>
    <col min="12" max="12" width="13.25" style="26" customWidth="1"/>
    <col min="13" max="13" width="13.125" style="26" customWidth="1"/>
    <col min="14" max="14" width="10.125" style="26" customWidth="1"/>
    <col min="15" max="15" width="10.125" style="27" customWidth="1"/>
    <col min="16" max="16" width="10.375" style="28" customWidth="1"/>
    <col min="17" max="17" width="11.125" style="28" customWidth="1"/>
    <col min="18" max="18" width="10.125" style="28" customWidth="1"/>
    <col min="19" max="20" width="11" style="26" customWidth="1"/>
    <col min="21" max="16384" width="9" style="27"/>
  </cols>
  <sheetData>
    <row r="1" spans="2:20" ht="25.5" customHeight="1" x14ac:dyDescent="0.2">
      <c r="B1" s="16" t="s">
        <v>31</v>
      </c>
      <c r="P1" s="15"/>
    </row>
    <row r="2" spans="2:20" ht="25.5" customHeight="1" x14ac:dyDescent="0.2">
      <c r="B2" s="15"/>
      <c r="P2" s="15"/>
    </row>
    <row r="3" spans="2:20" ht="20.25" customHeight="1" thickBot="1" x14ac:dyDescent="0.2">
      <c r="C3" s="29" t="s">
        <v>54</v>
      </c>
      <c r="I3" s="260" t="s">
        <v>151</v>
      </c>
      <c r="J3" s="260"/>
    </row>
    <row r="4" spans="2:20" ht="19.5" customHeight="1" x14ac:dyDescent="0.15">
      <c r="B4" s="98" t="s">
        <v>27</v>
      </c>
      <c r="C4" s="30">
        <v>1000000000</v>
      </c>
      <c r="D4" s="103" t="s">
        <v>40</v>
      </c>
      <c r="I4" s="93" t="s">
        <v>48</v>
      </c>
      <c r="J4" s="94">
        <f>IF(C15="前払",J6-J5,IF(C12="割引く",M44,J6+J5))</f>
        <v>1910539585.7448575</v>
      </c>
      <c r="L4" s="31"/>
    </row>
    <row r="5" spans="2:20" ht="19.5" customHeight="1" x14ac:dyDescent="0.15">
      <c r="B5" s="99" t="s">
        <v>24</v>
      </c>
      <c r="C5" s="106">
        <f>ｾﾞﾛｸｰﾎﾟﾝﾚｰﾄ!C7</f>
        <v>37344</v>
      </c>
      <c r="D5" s="103"/>
      <c r="I5" s="93" t="s">
        <v>49</v>
      </c>
      <c r="J5" s="95">
        <f>IF(C15="前払",I21*C23*C7/C13,I21*(-C21)*C7/C13)</f>
        <v>493150.68493150687</v>
      </c>
      <c r="L5" s="31"/>
    </row>
    <row r="6" spans="2:20" ht="19.5" customHeight="1" x14ac:dyDescent="0.15">
      <c r="B6" s="99" t="s">
        <v>29</v>
      </c>
      <c r="C6" s="32">
        <v>37335</v>
      </c>
      <c r="D6" s="103"/>
      <c r="I6" s="93" t="s">
        <v>47</v>
      </c>
      <c r="J6" s="94">
        <f>IF(C15="前払",M44,IF(C12="割引く",J4-J5,M44))</f>
        <v>1910046435.059926</v>
      </c>
      <c r="L6" s="31"/>
    </row>
    <row r="7" spans="2:20" ht="19.5" customHeight="1" x14ac:dyDescent="0.15">
      <c r="B7" s="99" t="s">
        <v>77</v>
      </c>
      <c r="C7" s="33">
        <v>0.02</v>
      </c>
      <c r="D7" s="103"/>
      <c r="I7" s="96" t="s">
        <v>51</v>
      </c>
      <c r="J7" s="97"/>
    </row>
    <row r="8" spans="2:20" ht="19.5" customHeight="1" x14ac:dyDescent="0.15">
      <c r="B8" s="99" t="s">
        <v>78</v>
      </c>
      <c r="C8" s="149" t="s">
        <v>82</v>
      </c>
      <c r="D8" s="103"/>
    </row>
    <row r="9" spans="2:20" ht="19.5" customHeight="1" x14ac:dyDescent="0.15">
      <c r="B9" s="99" t="s">
        <v>79</v>
      </c>
      <c r="C9" s="149" t="s">
        <v>83</v>
      </c>
      <c r="D9" s="103"/>
      <c r="G9" s="35"/>
      <c r="H9" s="36"/>
      <c r="P9" s="37"/>
    </row>
    <row r="10" spans="2:20" ht="19.5" customHeight="1" x14ac:dyDescent="0.15">
      <c r="B10" s="100" t="s">
        <v>80</v>
      </c>
      <c r="C10" s="38">
        <v>4.0000000000000001E-3</v>
      </c>
      <c r="D10" s="103"/>
      <c r="G10" s="39"/>
      <c r="H10" s="40"/>
      <c r="I10" s="41"/>
      <c r="J10" s="31"/>
    </row>
    <row r="11" spans="2:20" ht="19.5" customHeight="1" x14ac:dyDescent="0.15">
      <c r="B11" s="100" t="s">
        <v>95</v>
      </c>
      <c r="C11" s="42">
        <f>C10*365/C13</f>
        <v>4.0000000000000001E-3</v>
      </c>
      <c r="D11" s="105"/>
      <c r="E11" s="44"/>
      <c r="G11" s="39"/>
      <c r="H11" s="40"/>
      <c r="I11" s="41"/>
      <c r="J11" s="31"/>
    </row>
    <row r="12" spans="2:20" ht="19.5" customHeight="1" x14ac:dyDescent="0.15">
      <c r="B12" s="101" t="s">
        <v>30</v>
      </c>
      <c r="C12" s="45" t="s">
        <v>94</v>
      </c>
      <c r="D12" s="103" t="s">
        <v>96</v>
      </c>
      <c r="G12" s="39"/>
      <c r="H12" s="40"/>
      <c r="I12" s="41"/>
      <c r="J12" s="46"/>
    </row>
    <row r="13" spans="2:20" ht="19.5" customHeight="1" x14ac:dyDescent="0.15">
      <c r="B13" s="101" t="s">
        <v>81</v>
      </c>
      <c r="C13" s="47">
        <v>365</v>
      </c>
      <c r="D13" s="104" t="s">
        <v>97</v>
      </c>
      <c r="G13" s="39"/>
      <c r="H13" s="40"/>
      <c r="I13" s="41"/>
    </row>
    <row r="14" spans="2:20" ht="19.5" customHeight="1" x14ac:dyDescent="0.15">
      <c r="B14" s="101" t="s">
        <v>112</v>
      </c>
      <c r="C14" s="45" t="s">
        <v>92</v>
      </c>
      <c r="D14" s="105" t="s">
        <v>98</v>
      </c>
      <c r="E14" s="44"/>
      <c r="G14" s="39"/>
      <c r="H14" s="40"/>
      <c r="I14" s="41"/>
    </row>
    <row r="15" spans="2:20" ht="19.5" customHeight="1" thickBot="1" x14ac:dyDescent="0.2">
      <c r="B15" s="102" t="s">
        <v>50</v>
      </c>
      <c r="C15" s="48" t="s">
        <v>93</v>
      </c>
      <c r="D15" s="105" t="s">
        <v>99</v>
      </c>
      <c r="E15" s="49"/>
      <c r="G15" s="39"/>
      <c r="H15" s="40"/>
      <c r="I15" s="41"/>
    </row>
    <row r="16" spans="2:20" ht="17.25" customHeight="1" x14ac:dyDescent="0.15">
      <c r="H16" s="50"/>
      <c r="I16" s="254"/>
      <c r="K16" s="31"/>
      <c r="L16" s="27"/>
      <c r="P16" s="171" t="s">
        <v>45</v>
      </c>
      <c r="Q16" s="142" t="s">
        <v>44</v>
      </c>
      <c r="R16" s="172" t="s">
        <v>285</v>
      </c>
      <c r="S16" s="143"/>
      <c r="T16" s="144"/>
    </row>
    <row r="17" spans="1:20" ht="17.25" customHeight="1" x14ac:dyDescent="0.15">
      <c r="F17" s="52"/>
      <c r="H17" s="50"/>
      <c r="I17" s="40"/>
      <c r="K17" s="53"/>
      <c r="L17" s="54"/>
      <c r="P17" s="145">
        <f>ｾﾞﾛｸｰﾎﾟﾝﾚｰﾄ!C8</f>
        <v>37345</v>
      </c>
      <c r="Q17" s="146">
        <f>ｾﾞﾛｸｰﾎﾟﾝﾚｰﾄ!I8</f>
        <v>1</v>
      </c>
      <c r="R17" s="147">
        <f>ｾﾞﾛｸｰﾎﾟﾝﾚｰﾄ!L8</f>
        <v>1.0138888888888888E-3</v>
      </c>
      <c r="S17" s="143">
        <f t="shared" ref="S17:S47" si="0">Q18</f>
        <v>7</v>
      </c>
      <c r="T17" s="148">
        <f t="shared" ref="T17:T47" si="1">R18</f>
        <v>5.0694444444444441E-4</v>
      </c>
    </row>
    <row r="18" spans="1:20" ht="17.25" customHeight="1" thickBot="1" x14ac:dyDescent="0.2">
      <c r="A18" s="55"/>
      <c r="C18" s="56"/>
      <c r="D18" s="56"/>
      <c r="E18" s="57"/>
      <c r="F18" s="57"/>
      <c r="I18" s="58"/>
      <c r="J18" s="59"/>
      <c r="K18" s="59"/>
      <c r="L18" s="54"/>
      <c r="P18" s="145">
        <f>ｾﾞﾛｸｰﾎﾟﾝﾚｰﾄ!C9</f>
        <v>37351</v>
      </c>
      <c r="Q18" s="146">
        <f>ｾﾞﾛｸｰﾎﾟﾝﾚｰﾄ!I9</f>
        <v>7</v>
      </c>
      <c r="R18" s="147">
        <f>ｾﾞﾛｸｰﾎﾟﾝﾚｰﾄ!L9</f>
        <v>5.0694444444444441E-4</v>
      </c>
      <c r="S18" s="252">
        <f t="shared" si="0"/>
        <v>31</v>
      </c>
      <c r="T18" s="253">
        <f t="shared" si="1"/>
        <v>6.0833333333333323E-4</v>
      </c>
    </row>
    <row r="19" spans="1:20" ht="25.5" customHeight="1" x14ac:dyDescent="0.15">
      <c r="A19" s="60"/>
      <c r="B19" s="107" t="s">
        <v>22</v>
      </c>
      <c r="C19" s="108" t="s">
        <v>44</v>
      </c>
      <c r="D19" s="108" t="s">
        <v>38</v>
      </c>
      <c r="E19" s="261" t="s">
        <v>28</v>
      </c>
      <c r="F19" s="262"/>
      <c r="G19" s="263" t="s">
        <v>74</v>
      </c>
      <c r="H19" s="262"/>
      <c r="I19" s="109"/>
      <c r="J19" s="264" t="s">
        <v>75</v>
      </c>
      <c r="K19" s="265"/>
      <c r="L19" s="262"/>
      <c r="M19" s="110"/>
      <c r="P19" s="145">
        <f>ｾﾞﾛｸｰﾎﾟﾝﾚｰﾄ!C11</f>
        <v>37375</v>
      </c>
      <c r="Q19" s="146">
        <f>ｾﾞﾛｸｰﾎﾟﾝﾚｰﾄ!I11</f>
        <v>31</v>
      </c>
      <c r="R19" s="147">
        <f>ｾﾞﾛｸｰﾎﾟﾝﾚｰﾄ!L11</f>
        <v>6.0833333333333323E-4</v>
      </c>
      <c r="S19" s="143">
        <f t="shared" si="0"/>
        <v>61</v>
      </c>
      <c r="T19" s="148">
        <f t="shared" si="1"/>
        <v>7.0972222222222226E-4</v>
      </c>
    </row>
    <row r="20" spans="1:20" ht="35.25" customHeight="1" thickBot="1" x14ac:dyDescent="0.2">
      <c r="A20" s="60"/>
      <c r="B20" s="111" t="s">
        <v>43</v>
      </c>
      <c r="C20" s="112"/>
      <c r="D20" s="112"/>
      <c r="E20" s="113" t="s">
        <v>119</v>
      </c>
      <c r="F20" s="113" t="s">
        <v>118</v>
      </c>
      <c r="G20" s="114" t="s">
        <v>236</v>
      </c>
      <c r="H20" s="114" t="s">
        <v>235</v>
      </c>
      <c r="I20" s="115" t="s">
        <v>23</v>
      </c>
      <c r="J20" s="116" t="s">
        <v>76</v>
      </c>
      <c r="K20" s="117" t="s">
        <v>25</v>
      </c>
      <c r="L20" s="117" t="s">
        <v>26</v>
      </c>
      <c r="M20" s="118" t="s">
        <v>39</v>
      </c>
      <c r="N20" s="27"/>
      <c r="P20" s="145">
        <f>ｾﾞﾛｸｰﾎﾟﾝﾚｰﾄ!C12</f>
        <v>37405</v>
      </c>
      <c r="Q20" s="146">
        <f>ｾﾞﾛｸｰﾎﾟﾝﾚｰﾄ!I12</f>
        <v>61</v>
      </c>
      <c r="R20" s="147">
        <f>ｾﾞﾛｸｰﾎﾟﾝﾚｰﾄ!L12</f>
        <v>7.0972222222222226E-4</v>
      </c>
      <c r="S20" s="143">
        <f t="shared" si="0"/>
        <v>92</v>
      </c>
      <c r="T20" s="148">
        <f t="shared" si="1"/>
        <v>9.1250000000000001E-4</v>
      </c>
    </row>
    <row r="21" spans="1:20" ht="25.5" customHeight="1" x14ac:dyDescent="0.15">
      <c r="A21" s="60"/>
      <c r="B21" s="119">
        <f>C6</f>
        <v>37335</v>
      </c>
      <c r="C21" s="121">
        <f>IF(C14="両端",B21-$C$5-1,B21-$C$5)</f>
        <v>-9</v>
      </c>
      <c r="D21" s="122"/>
      <c r="E21" s="123"/>
      <c r="F21" s="123"/>
      <c r="G21" s="123"/>
      <c r="H21" s="123"/>
      <c r="I21" s="124">
        <f>C4</f>
        <v>1000000000</v>
      </c>
      <c r="J21" s="62"/>
      <c r="K21" s="131">
        <f>IF(C12="割引く",-I21*C7*C21/C13,0)</f>
        <v>0</v>
      </c>
      <c r="L21" s="132">
        <f>J21+K21</f>
        <v>0</v>
      </c>
      <c r="M21" s="133">
        <f>L21*H23</f>
        <v>0</v>
      </c>
      <c r="N21" s="27"/>
      <c r="P21" s="145">
        <f>ｾﾞﾛｸｰﾎﾟﾝﾚｰﾄ!C13</f>
        <v>37436</v>
      </c>
      <c r="Q21" s="146">
        <f>ｾﾞﾛｸｰﾎﾟﾝﾚｰﾄ!I13</f>
        <v>92</v>
      </c>
      <c r="R21" s="147">
        <f>ｾﾞﾛｸｰﾎﾟﾝﾚｰﾄ!L13</f>
        <v>9.1250000000000001E-4</v>
      </c>
      <c r="S21" s="143">
        <f t="shared" si="0"/>
        <v>122</v>
      </c>
      <c r="T21" s="148">
        <f t="shared" si="1"/>
        <v>9.4349120370370372E-4</v>
      </c>
    </row>
    <row r="22" spans="1:20" ht="25.5" customHeight="1" x14ac:dyDescent="0.15">
      <c r="A22" s="60"/>
      <c r="B22" s="120">
        <f>C5</f>
        <v>37344</v>
      </c>
      <c r="C22" s="125">
        <f t="shared" ref="C22:C42" si="2">B22-$C$5</f>
        <v>0</v>
      </c>
      <c r="D22" s="126"/>
      <c r="E22" s="127"/>
      <c r="F22" s="127"/>
      <c r="G22" s="127"/>
      <c r="H22" s="127">
        <v>1</v>
      </c>
      <c r="I22" s="128">
        <f>C4</f>
        <v>1000000000</v>
      </c>
      <c r="J22" s="63"/>
      <c r="K22" s="128">
        <f>IF(C15="前払",I22*C7*C23/C13,0)</f>
        <v>0</v>
      </c>
      <c r="L22" s="134">
        <f>K22</f>
        <v>0</v>
      </c>
      <c r="M22" s="135">
        <f>L22*H22</f>
        <v>0</v>
      </c>
      <c r="N22" s="27"/>
      <c r="P22" s="145">
        <f>ｾﾞﾛｸｰﾎﾟﾝﾚｰﾄ!C14</f>
        <v>37466</v>
      </c>
      <c r="Q22" s="146">
        <f>ｾﾞﾛｸｰﾎﾟﾝﾚｰﾄ!I14</f>
        <v>122</v>
      </c>
      <c r="R22" s="147">
        <f>ｾﾞﾛｸｰﾎﾟﾝﾚｰﾄ!L14</f>
        <v>9.4349120370370372E-4</v>
      </c>
      <c r="S22" s="143">
        <f t="shared" si="0"/>
        <v>153</v>
      </c>
      <c r="T22" s="148">
        <f t="shared" si="1"/>
        <v>9.7448240740740744E-4</v>
      </c>
    </row>
    <row r="23" spans="1:20" ht="25.5" customHeight="1" x14ac:dyDescent="0.15">
      <c r="A23" s="64"/>
      <c r="B23" s="65">
        <v>37519</v>
      </c>
      <c r="C23" s="125">
        <f t="shared" si="2"/>
        <v>175</v>
      </c>
      <c r="D23" s="126">
        <f>IF($C$15="前払",B24-B23,B23-B22)</f>
        <v>175</v>
      </c>
      <c r="E23" s="129">
        <f>IF(C23=0,1,((VLOOKUP(C23,$Q$16:$T$301,2)*(VLOOKUP(C23,$Q$16:$T$301,3)-C23))+VLOOKUP(C23,$Q$16:$T$301,4)*(C23-VLOOKUP(C23,$Q$16:$T$301,1)))/(VLOOKUP(C23,$Q$16:$T$301,3)-VLOOKUP(C23,$Q$16:$T$301,1)))</f>
        <v>9.9647616487455199E-4</v>
      </c>
      <c r="F23" s="129">
        <f>E23+$C$11</f>
        <v>4.9964761648745521E-3</v>
      </c>
      <c r="G23" s="130">
        <f>IF(C23/365&lt;=1,1/(1+E23*C23/365),1/((1+E23/2)^(2*C23/365)))</f>
        <v>0.99952246560324576</v>
      </c>
      <c r="H23" s="127">
        <f>IF(C23/365&lt;=1,1/(1+F23*C23/365),1/((1+F23/2)^(2*C23/365)))</f>
        <v>0.99761015428055499</v>
      </c>
      <c r="I23" s="128">
        <f>IF($C$15="前払",I22-J23,I22-J22)</f>
        <v>1000000000</v>
      </c>
      <c r="J23" s="66"/>
      <c r="K23" s="136">
        <f t="shared" ref="K23:K42" si="3">I23*$C$7*D23/$C$13</f>
        <v>9589041.0958904102</v>
      </c>
      <c r="L23" s="136">
        <f>J23+K23</f>
        <v>9589041.0958904102</v>
      </c>
      <c r="M23" s="137">
        <f t="shared" ref="M23:M42" si="4">L23*H23</f>
        <v>9566124.7670738138</v>
      </c>
      <c r="N23" s="27"/>
      <c r="P23" s="145">
        <f>ｾﾞﾛｸｰﾎﾟﾝﾚｰﾄ!C15</f>
        <v>37497</v>
      </c>
      <c r="Q23" s="146">
        <f>ｾﾞﾛｸｰﾎﾟﾝﾚｰﾄ!I15</f>
        <v>153</v>
      </c>
      <c r="R23" s="147">
        <f>ｾﾞﾛｸｰﾎﾟﾝﾚｰﾄ!L15</f>
        <v>9.7448240740740744E-4</v>
      </c>
      <c r="S23" s="143">
        <f t="shared" si="0"/>
        <v>184</v>
      </c>
      <c r="T23" s="148">
        <f t="shared" si="1"/>
        <v>1.0054736111111112E-3</v>
      </c>
    </row>
    <row r="24" spans="1:20" ht="25.5" customHeight="1" x14ac:dyDescent="0.15">
      <c r="A24" s="64"/>
      <c r="B24" s="65">
        <v>37700</v>
      </c>
      <c r="C24" s="125">
        <f t="shared" si="2"/>
        <v>356</v>
      </c>
      <c r="D24" s="126">
        <f>IF($C$15="前払",B25-B24,B24-B23)</f>
        <v>181</v>
      </c>
      <c r="E24" s="129">
        <f t="shared" ref="E24:E42" si="5">IF(C24=0,1,((VLOOKUP(C24,$Q$16:$T$301,2)*(VLOOKUP(C24,$Q$16:$T$301,3)-C24))+VLOOKUP(C24,$Q$16:$T$301,4)*(C24-VLOOKUP(C24,$Q$16:$T$301,1)))/(VLOOKUP(C24,$Q$16:$T$301,3)-VLOOKUP(C24,$Q$16:$T$301,1)))</f>
        <v>1.0775820881226055E-3</v>
      </c>
      <c r="F24" s="129">
        <f t="shared" ref="F24:F42" si="6">E24+$C$11</f>
        <v>5.0775820881226053E-3</v>
      </c>
      <c r="G24" s="130">
        <f t="shared" ref="G24:G42" si="7">IF(C24/365&lt;=1,1/(1+E24*C24/365),1/((1+E24/2)^(2*C24/365)))</f>
        <v>0.99895009189468575</v>
      </c>
      <c r="H24" s="127">
        <f t="shared" ref="H24:H42" si="8">IF(C24/365&lt;=1,1/(1+F24*C24/365),1/((1+F24/2)^(2*C24/365)))</f>
        <v>0.99507202378402371</v>
      </c>
      <c r="I24" s="128">
        <f t="shared" ref="I24:I42" si="9">IF($C$15="前払",I23-J24,I23-J23)</f>
        <v>1000000000</v>
      </c>
      <c r="J24" s="66"/>
      <c r="K24" s="136">
        <f t="shared" si="3"/>
        <v>9917808.2191780824</v>
      </c>
      <c r="L24" s="136">
        <f t="shared" ref="L24:L42" si="10">J24+K24</f>
        <v>9917808.2191780824</v>
      </c>
      <c r="M24" s="137">
        <f t="shared" si="4"/>
        <v>9868933.496159358</v>
      </c>
      <c r="N24" s="27"/>
      <c r="P24" s="145">
        <f>ｾﾞﾛｸｰﾎﾟﾝﾚｰﾄ!C16</f>
        <v>37528</v>
      </c>
      <c r="Q24" s="146">
        <f>ｾﾞﾛｸｰﾎﾟﾝﾚｰﾄ!I16</f>
        <v>184</v>
      </c>
      <c r="R24" s="147">
        <f>ｾﾞﾛｸｰﾎﾟﾝﾚｰﾄ!L16</f>
        <v>1.0054736111111112E-3</v>
      </c>
      <c r="S24" s="143">
        <f t="shared" si="0"/>
        <v>214</v>
      </c>
      <c r="T24" s="148">
        <f t="shared" si="1"/>
        <v>1.0181472222222222E-3</v>
      </c>
    </row>
    <row r="25" spans="1:20" ht="25.5" customHeight="1" x14ac:dyDescent="0.15">
      <c r="A25" s="64"/>
      <c r="B25" s="65">
        <v>37884</v>
      </c>
      <c r="C25" s="125">
        <f t="shared" si="2"/>
        <v>540</v>
      </c>
      <c r="D25" s="126">
        <f t="shared" ref="D25:D42" si="11">IF($C$15="前払",B26-B25,B25-B24)</f>
        <v>184</v>
      </c>
      <c r="E25" s="129">
        <f t="shared" si="5"/>
        <v>1.5036459836565955E-3</v>
      </c>
      <c r="F25" s="129">
        <f t="shared" si="6"/>
        <v>5.5036459836565951E-3</v>
      </c>
      <c r="G25" s="130">
        <f t="shared" si="7"/>
        <v>0.99777873435302722</v>
      </c>
      <c r="H25" s="127">
        <f t="shared" si="8"/>
        <v>0.99190177109365185</v>
      </c>
      <c r="I25" s="128">
        <f t="shared" si="9"/>
        <v>1000000000</v>
      </c>
      <c r="J25" s="66"/>
      <c r="K25" s="136">
        <f t="shared" si="3"/>
        <v>10082191.780821918</v>
      </c>
      <c r="L25" s="136">
        <f t="shared" si="10"/>
        <v>10082191.780821918</v>
      </c>
      <c r="M25" s="137">
        <f t="shared" si="4"/>
        <v>10000543.88390312</v>
      </c>
      <c r="N25" s="27"/>
      <c r="P25" s="145">
        <f>ｾﾞﾛｸｰﾎﾟﾝﾚｰﾄ!C17</f>
        <v>37558</v>
      </c>
      <c r="Q25" s="146">
        <f>ｾﾞﾛｸｰﾎﾟﾝﾚｰﾄ!I17</f>
        <v>214</v>
      </c>
      <c r="R25" s="147">
        <f>ｾﾞﾛｸｰﾎﾟﾝﾚｰﾄ!L17</f>
        <v>1.0181472222222222E-3</v>
      </c>
      <c r="S25" s="143">
        <f t="shared" si="0"/>
        <v>245</v>
      </c>
      <c r="T25" s="148">
        <f t="shared" si="1"/>
        <v>1.0308208333333333E-3</v>
      </c>
    </row>
    <row r="26" spans="1:20" ht="25.5" customHeight="1" x14ac:dyDescent="0.15">
      <c r="A26" s="64"/>
      <c r="B26" s="65">
        <v>38066</v>
      </c>
      <c r="C26" s="125">
        <f t="shared" si="2"/>
        <v>722</v>
      </c>
      <c r="D26" s="126">
        <f t="shared" si="11"/>
        <v>182</v>
      </c>
      <c r="E26" s="129">
        <f t="shared" si="5"/>
        <v>1.9537309282486063E-3</v>
      </c>
      <c r="F26" s="129">
        <f t="shared" si="6"/>
        <v>5.9537309282486064E-3</v>
      </c>
      <c r="G26" s="130">
        <f t="shared" si="7"/>
        <v>0.99614469686918783</v>
      </c>
      <c r="H26" s="127">
        <f t="shared" si="8"/>
        <v>0.98830939778136673</v>
      </c>
      <c r="I26" s="128">
        <f t="shared" si="9"/>
        <v>1000000000</v>
      </c>
      <c r="J26" s="66"/>
      <c r="K26" s="136">
        <f t="shared" si="3"/>
        <v>9972602.7397260275</v>
      </c>
      <c r="L26" s="136">
        <f t="shared" si="10"/>
        <v>9972602.7397260275</v>
      </c>
      <c r="M26" s="137">
        <f t="shared" si="4"/>
        <v>9856017.008011438</v>
      </c>
      <c r="N26" s="27"/>
      <c r="P26" s="145">
        <f>ｾﾞﾛｸｰﾎﾟﾝﾚｰﾄ!C18</f>
        <v>37589</v>
      </c>
      <c r="Q26" s="146">
        <f>ｾﾞﾛｸｰﾎﾟﾝﾚｰﾄ!I18</f>
        <v>245</v>
      </c>
      <c r="R26" s="147">
        <f>ｾﾞﾛｸｰﾎﾟﾝﾚｰﾄ!L18</f>
        <v>1.0308208333333333E-3</v>
      </c>
      <c r="S26" s="143">
        <f t="shared" si="0"/>
        <v>275</v>
      </c>
      <c r="T26" s="148">
        <f t="shared" si="1"/>
        <v>1.0434944444444446E-3</v>
      </c>
    </row>
    <row r="27" spans="1:20" ht="25.5" customHeight="1" x14ac:dyDescent="0.15">
      <c r="A27" s="64"/>
      <c r="B27" s="65">
        <v>38250</v>
      </c>
      <c r="C27" s="125">
        <f t="shared" si="2"/>
        <v>906</v>
      </c>
      <c r="D27" s="126">
        <f t="shared" si="11"/>
        <v>184</v>
      </c>
      <c r="E27" s="129">
        <f t="shared" si="5"/>
        <v>2.4050251372875488E-3</v>
      </c>
      <c r="F27" s="129">
        <f t="shared" si="6"/>
        <v>6.4050251372875493E-3</v>
      </c>
      <c r="G27" s="130">
        <f t="shared" si="7"/>
        <v>0.9940516149511599</v>
      </c>
      <c r="H27" s="127">
        <f t="shared" si="8"/>
        <v>0.98425221629617032</v>
      </c>
      <c r="I27" s="128">
        <f t="shared" si="9"/>
        <v>1000000000</v>
      </c>
      <c r="J27" s="66"/>
      <c r="K27" s="136">
        <f t="shared" si="3"/>
        <v>10082191.780821918</v>
      </c>
      <c r="L27" s="136">
        <f t="shared" si="10"/>
        <v>10082191.780821918</v>
      </c>
      <c r="M27" s="137">
        <f t="shared" si="4"/>
        <v>9923419.6053970046</v>
      </c>
      <c r="N27" s="27"/>
      <c r="P27" s="145">
        <f>ｾﾞﾛｸｰﾎﾟﾝﾚｰﾄ!C19</f>
        <v>37619</v>
      </c>
      <c r="Q27" s="146">
        <f>ｾﾞﾛｸｰﾎﾟﾝﾚｰﾄ!I19</f>
        <v>275</v>
      </c>
      <c r="R27" s="147">
        <f>ｾﾞﾛｸｰﾎﾟﾝﾚｰﾄ!L19</f>
        <v>1.0434944444444446E-3</v>
      </c>
      <c r="S27" s="143">
        <f t="shared" si="0"/>
        <v>306</v>
      </c>
      <c r="T27" s="148">
        <f t="shared" si="1"/>
        <v>1.0561680555555557E-3</v>
      </c>
    </row>
    <row r="28" spans="1:20" ht="25.5" customHeight="1" x14ac:dyDescent="0.15">
      <c r="A28" s="60"/>
      <c r="B28" s="65">
        <v>38431</v>
      </c>
      <c r="C28" s="125">
        <f t="shared" si="2"/>
        <v>1087</v>
      </c>
      <c r="D28" s="126">
        <f t="shared" si="11"/>
        <v>181</v>
      </c>
      <c r="E28" s="129">
        <f t="shared" si="5"/>
        <v>2.8562446779400149E-3</v>
      </c>
      <c r="F28" s="129">
        <f t="shared" si="6"/>
        <v>6.8562446779400149E-3</v>
      </c>
      <c r="G28" s="130">
        <f t="shared" si="7"/>
        <v>0.99153596010938871</v>
      </c>
      <c r="H28" s="127">
        <f t="shared" si="8"/>
        <v>0.97982279855395649</v>
      </c>
      <c r="I28" s="128">
        <f t="shared" si="9"/>
        <v>1000000000</v>
      </c>
      <c r="J28" s="66">
        <v>1000000000</v>
      </c>
      <c r="K28" s="136">
        <f t="shared" si="3"/>
        <v>9917808.2191780824</v>
      </c>
      <c r="L28" s="136">
        <f t="shared" si="10"/>
        <v>1009917808.2191781</v>
      </c>
      <c r="M28" s="137">
        <f t="shared" si="4"/>
        <v>989540493.15879297</v>
      </c>
      <c r="N28" s="27"/>
      <c r="P28" s="145">
        <f>ｾﾞﾛｸｰﾎﾟﾝﾚｰﾄ!C20</f>
        <v>37650</v>
      </c>
      <c r="Q28" s="146">
        <f>ｾﾞﾛｸｰﾎﾟﾝﾚｰﾄ!I20</f>
        <v>306</v>
      </c>
      <c r="R28" s="147">
        <f>ｾﾞﾛｸｰﾎﾟﾝﾚｰﾄ!L20</f>
        <v>1.0561680555555557E-3</v>
      </c>
      <c r="S28" s="143">
        <f t="shared" si="0"/>
        <v>336</v>
      </c>
      <c r="T28" s="148">
        <f t="shared" si="1"/>
        <v>1.0688416666666668E-3</v>
      </c>
    </row>
    <row r="29" spans="1:20" ht="25.5" customHeight="1" x14ac:dyDescent="0.15">
      <c r="A29" s="60"/>
      <c r="B29" s="65">
        <v>38615</v>
      </c>
      <c r="C29" s="125">
        <f t="shared" si="2"/>
        <v>1271</v>
      </c>
      <c r="D29" s="126">
        <f t="shared" si="11"/>
        <v>184</v>
      </c>
      <c r="E29" s="129">
        <f t="shared" si="5"/>
        <v>3.3566804310583369E-3</v>
      </c>
      <c r="F29" s="129">
        <f t="shared" si="6"/>
        <v>7.3566804310583375E-3</v>
      </c>
      <c r="G29" s="130">
        <f t="shared" si="7"/>
        <v>0.98838912531395895</v>
      </c>
      <c r="H29" s="127">
        <f t="shared" si="8"/>
        <v>0.97475378055101924</v>
      </c>
      <c r="I29" s="128">
        <f t="shared" si="9"/>
        <v>0</v>
      </c>
      <c r="J29" s="66"/>
      <c r="K29" s="136">
        <f t="shared" si="3"/>
        <v>0</v>
      </c>
      <c r="L29" s="136">
        <f t="shared" si="10"/>
        <v>0</v>
      </c>
      <c r="M29" s="137">
        <f t="shared" si="4"/>
        <v>0</v>
      </c>
      <c r="N29" s="27"/>
      <c r="P29" s="145">
        <f>ｾﾞﾛｸｰﾎﾟﾝﾚｰﾄ!C21</f>
        <v>37680</v>
      </c>
      <c r="Q29" s="146">
        <f>ｾﾞﾛｸｰﾎﾟﾝﾚｰﾄ!I21</f>
        <v>336</v>
      </c>
      <c r="R29" s="147">
        <f>ｾﾞﾛｸｰﾎﾟﾝﾚｰﾄ!L21</f>
        <v>1.0688416666666668E-3</v>
      </c>
      <c r="S29" s="143">
        <f t="shared" si="0"/>
        <v>365</v>
      </c>
      <c r="T29" s="148">
        <f t="shared" si="1"/>
        <v>1.0815152777777779E-3</v>
      </c>
    </row>
    <row r="30" spans="1:20" ht="25.5" customHeight="1" x14ac:dyDescent="0.15">
      <c r="A30" s="60"/>
      <c r="B30" s="65">
        <v>38796</v>
      </c>
      <c r="C30" s="125">
        <f t="shared" si="2"/>
        <v>1452</v>
      </c>
      <c r="D30" s="126">
        <f t="shared" si="11"/>
        <v>181</v>
      </c>
      <c r="E30" s="129">
        <f t="shared" si="5"/>
        <v>3.8596979292027126E-3</v>
      </c>
      <c r="F30" s="129">
        <f t="shared" si="6"/>
        <v>7.8596979292027136E-3</v>
      </c>
      <c r="G30" s="130">
        <f t="shared" si="7"/>
        <v>0.98477765033536113</v>
      </c>
      <c r="H30" s="127">
        <f t="shared" si="8"/>
        <v>0.96927661009778521</v>
      </c>
      <c r="I30" s="128">
        <f t="shared" si="9"/>
        <v>0</v>
      </c>
      <c r="J30" s="66"/>
      <c r="K30" s="136">
        <f t="shared" si="3"/>
        <v>0</v>
      </c>
      <c r="L30" s="136">
        <f t="shared" si="10"/>
        <v>0</v>
      </c>
      <c r="M30" s="137">
        <f t="shared" si="4"/>
        <v>0</v>
      </c>
      <c r="N30" s="27"/>
      <c r="O30" s="34"/>
      <c r="P30" s="145">
        <f>ｾﾞﾛｸｰﾎﾟﾝﾚｰﾄ!C22</f>
        <v>37709</v>
      </c>
      <c r="Q30" s="146">
        <f>ｾﾞﾛｸｰﾎﾟﾝﾚｰﾄ!I22</f>
        <v>365</v>
      </c>
      <c r="R30" s="147">
        <f>ｾﾞﾛｸｰﾎﾟﾝﾚｰﾄ!L22</f>
        <v>1.0815152777777779E-3</v>
      </c>
      <c r="S30" s="143">
        <f t="shared" si="0"/>
        <v>549</v>
      </c>
      <c r="T30" s="148">
        <f t="shared" si="1"/>
        <v>1.5253555628160775E-3</v>
      </c>
    </row>
    <row r="31" spans="1:20" ht="25.5" customHeight="1" x14ac:dyDescent="0.15">
      <c r="A31" s="60"/>
      <c r="B31" s="65">
        <v>38980</v>
      </c>
      <c r="C31" s="125">
        <f t="shared" si="2"/>
        <v>1636</v>
      </c>
      <c r="D31" s="126">
        <f t="shared" si="11"/>
        <v>184</v>
      </c>
      <c r="E31" s="129">
        <f t="shared" si="5"/>
        <v>4.3885690890996566E-3</v>
      </c>
      <c r="F31" s="129">
        <f t="shared" si="6"/>
        <v>8.3885690890996567E-3</v>
      </c>
      <c r="G31" s="130">
        <f t="shared" si="7"/>
        <v>0.98054292209464589</v>
      </c>
      <c r="H31" s="127">
        <f t="shared" si="8"/>
        <v>0.96317462967805734</v>
      </c>
      <c r="I31" s="128">
        <f t="shared" si="9"/>
        <v>0</v>
      </c>
      <c r="J31" s="66"/>
      <c r="K31" s="136">
        <f t="shared" si="3"/>
        <v>0</v>
      </c>
      <c r="L31" s="136">
        <f t="shared" si="10"/>
        <v>0</v>
      </c>
      <c r="M31" s="137">
        <f t="shared" si="4"/>
        <v>0</v>
      </c>
      <c r="N31" s="27"/>
      <c r="P31" s="145">
        <f>ｾﾞﾛｸｰﾎﾟﾝﾚｰﾄ!C23</f>
        <v>37893</v>
      </c>
      <c r="Q31" s="146">
        <f>ｾﾞﾛｸｰﾎﾟﾝﾚｰﾄ!I23</f>
        <v>549</v>
      </c>
      <c r="R31" s="147">
        <f>ｾﾞﾛｸｰﾎﾟﾝﾚｰﾄ!L23</f>
        <v>1.5253555628160775E-3</v>
      </c>
      <c r="S31" s="143">
        <f t="shared" si="0"/>
        <v>731</v>
      </c>
      <c r="T31" s="148">
        <f t="shared" si="1"/>
        <v>1.9760163518838247E-3</v>
      </c>
    </row>
    <row r="32" spans="1:20" ht="25.5" customHeight="1" x14ac:dyDescent="0.15">
      <c r="A32" s="60"/>
      <c r="B32" s="65">
        <v>39161</v>
      </c>
      <c r="C32" s="125">
        <f t="shared" si="2"/>
        <v>1817</v>
      </c>
      <c r="D32" s="126">
        <f t="shared" si="11"/>
        <v>181</v>
      </c>
      <c r="E32" s="129">
        <f t="shared" si="5"/>
        <v>4.9191158893561373E-3</v>
      </c>
      <c r="F32" s="129">
        <f t="shared" si="6"/>
        <v>8.9191158893561374E-3</v>
      </c>
      <c r="G32" s="130">
        <f t="shared" si="7"/>
        <v>0.97583896802447023</v>
      </c>
      <c r="H32" s="127">
        <f t="shared" si="8"/>
        <v>0.95666559133168472</v>
      </c>
      <c r="I32" s="128">
        <f t="shared" si="9"/>
        <v>0</v>
      </c>
      <c r="J32" s="66"/>
      <c r="K32" s="136">
        <f t="shared" si="3"/>
        <v>0</v>
      </c>
      <c r="L32" s="136">
        <f t="shared" si="10"/>
        <v>0</v>
      </c>
      <c r="M32" s="137">
        <f t="shared" si="4"/>
        <v>0</v>
      </c>
      <c r="N32" s="27"/>
      <c r="P32" s="145">
        <f>ｾﾞﾛｸｰﾎﾟﾝﾚｰﾄ!C24</f>
        <v>38075</v>
      </c>
      <c r="Q32" s="146">
        <f>ｾﾞﾛｸｰﾎﾟﾝﾚｰﾄ!I24</f>
        <v>731</v>
      </c>
      <c r="R32" s="147">
        <f>ｾﾞﾛｸｰﾎﾟﾝﾚｰﾄ!L24</f>
        <v>1.9760163518838247E-3</v>
      </c>
      <c r="S32" s="143">
        <f t="shared" si="0"/>
        <v>915</v>
      </c>
      <c r="T32" s="148">
        <f t="shared" si="1"/>
        <v>2.4270884462511688E-3</v>
      </c>
    </row>
    <row r="33" spans="1:20" ht="25.5" customHeight="1" x14ac:dyDescent="0.15">
      <c r="A33" s="60"/>
      <c r="B33" s="65">
        <v>39345</v>
      </c>
      <c r="C33" s="125">
        <f t="shared" si="2"/>
        <v>2001</v>
      </c>
      <c r="D33" s="126">
        <f t="shared" si="11"/>
        <v>184</v>
      </c>
      <c r="E33" s="129">
        <f t="shared" si="5"/>
        <v>5.4458055218260092E-3</v>
      </c>
      <c r="F33" s="129">
        <f t="shared" si="6"/>
        <v>9.4458055218260093E-3</v>
      </c>
      <c r="G33" s="130">
        <f t="shared" si="7"/>
        <v>0.97062568646270908</v>
      </c>
      <c r="H33" s="127">
        <f t="shared" si="8"/>
        <v>0.94964996865451423</v>
      </c>
      <c r="I33" s="128">
        <f t="shared" si="9"/>
        <v>0</v>
      </c>
      <c r="J33" s="66"/>
      <c r="K33" s="136">
        <f t="shared" si="3"/>
        <v>0</v>
      </c>
      <c r="L33" s="136">
        <f t="shared" si="10"/>
        <v>0</v>
      </c>
      <c r="M33" s="137">
        <f t="shared" si="4"/>
        <v>0</v>
      </c>
      <c r="N33" s="27"/>
      <c r="P33" s="145">
        <f>ｾﾞﾛｸｰﾎﾟﾝﾚｰﾄ!C25</f>
        <v>38259</v>
      </c>
      <c r="Q33" s="146">
        <f>ｾﾞﾛｸｰﾎﾟﾝﾚｰﾄ!I25</f>
        <v>915</v>
      </c>
      <c r="R33" s="147">
        <f>ｾﾞﾛｸｰﾎﾟﾝﾚｰﾄ!L25</f>
        <v>2.4270884462511688E-3</v>
      </c>
      <c r="S33" s="143">
        <f t="shared" si="0"/>
        <v>1096</v>
      </c>
      <c r="T33" s="148">
        <f t="shared" si="1"/>
        <v>2.8787005272725708E-3</v>
      </c>
    </row>
    <row r="34" spans="1:20" ht="25.5" customHeight="1" x14ac:dyDescent="0.15">
      <c r="A34" s="60"/>
      <c r="B34" s="65">
        <v>39527</v>
      </c>
      <c r="C34" s="125">
        <f t="shared" si="2"/>
        <v>2183</v>
      </c>
      <c r="D34" s="126">
        <f t="shared" si="11"/>
        <v>182</v>
      </c>
      <c r="E34" s="129">
        <f t="shared" si="5"/>
        <v>5.9730207189100104E-3</v>
      </c>
      <c r="F34" s="129">
        <f t="shared" si="6"/>
        <v>9.9730207189100105E-3</v>
      </c>
      <c r="G34" s="130">
        <f t="shared" si="7"/>
        <v>0.96495835424985354</v>
      </c>
      <c r="H34" s="127">
        <f t="shared" si="8"/>
        <v>0.94223681635656786</v>
      </c>
      <c r="I34" s="128">
        <f t="shared" si="9"/>
        <v>0</v>
      </c>
      <c r="J34" s="66"/>
      <c r="K34" s="136">
        <f t="shared" si="3"/>
        <v>0</v>
      </c>
      <c r="L34" s="136">
        <f t="shared" si="10"/>
        <v>0</v>
      </c>
      <c r="M34" s="137">
        <f t="shared" si="4"/>
        <v>0</v>
      </c>
      <c r="N34" s="27"/>
      <c r="P34" s="145">
        <f>ｾﾞﾛｸｰﾎﾟﾝﾚｰﾄ!C26</f>
        <v>38440</v>
      </c>
      <c r="Q34" s="146">
        <f>ｾﾞﾛｸｰﾎﾟﾝﾚｰﾄ!I26</f>
        <v>1096</v>
      </c>
      <c r="R34" s="147">
        <f>ｾﾞﾛｸｰﾎﾟﾝﾚｰﾄ!L26</f>
        <v>2.8787005272725708E-3</v>
      </c>
      <c r="S34" s="143">
        <f t="shared" si="0"/>
        <v>1280</v>
      </c>
      <c r="T34" s="148">
        <f t="shared" si="1"/>
        <v>3.3812622546816051E-3</v>
      </c>
    </row>
    <row r="35" spans="1:20" ht="25.5" customHeight="1" x14ac:dyDescent="0.15">
      <c r="A35" s="60"/>
      <c r="B35" s="65">
        <v>39711</v>
      </c>
      <c r="C35" s="125">
        <f t="shared" si="2"/>
        <v>2367</v>
      </c>
      <c r="D35" s="126">
        <f t="shared" si="11"/>
        <v>184</v>
      </c>
      <c r="E35" s="129">
        <f t="shared" si="5"/>
        <v>6.4902092043032248E-3</v>
      </c>
      <c r="F35" s="129">
        <f t="shared" si="6"/>
        <v>1.0490209204303224E-2</v>
      </c>
      <c r="G35" s="130">
        <f t="shared" si="7"/>
        <v>0.95885020195192849</v>
      </c>
      <c r="H35" s="127">
        <f t="shared" si="8"/>
        <v>0.93440015423997591</v>
      </c>
      <c r="I35" s="128">
        <f t="shared" si="9"/>
        <v>0</v>
      </c>
      <c r="J35" s="66"/>
      <c r="K35" s="136">
        <f t="shared" si="3"/>
        <v>0</v>
      </c>
      <c r="L35" s="136">
        <f t="shared" si="10"/>
        <v>0</v>
      </c>
      <c r="M35" s="137">
        <f t="shared" si="4"/>
        <v>0</v>
      </c>
      <c r="N35" s="27"/>
      <c r="P35" s="145">
        <f>ｾﾞﾛｸｰﾎﾟﾝﾚｰﾄ!C27</f>
        <v>38624</v>
      </c>
      <c r="Q35" s="146">
        <f>ｾﾞﾛｸｰﾎﾟﾝﾚｰﾄ!I27</f>
        <v>1280</v>
      </c>
      <c r="R35" s="147">
        <f>ｾﾞﾛｸｰﾎﾟﾝﾚｰﾄ!L27</f>
        <v>3.3812622546816051E-3</v>
      </c>
      <c r="S35" s="143">
        <f t="shared" si="0"/>
        <v>1461</v>
      </c>
      <c r="T35" s="148">
        <f t="shared" si="1"/>
        <v>3.8847323540323053E-3</v>
      </c>
    </row>
    <row r="36" spans="1:20" ht="25.5" customHeight="1" x14ac:dyDescent="0.15">
      <c r="A36" s="60"/>
      <c r="B36" s="65">
        <v>39892</v>
      </c>
      <c r="C36" s="125">
        <f t="shared" si="2"/>
        <v>2548</v>
      </c>
      <c r="D36" s="126">
        <f t="shared" si="11"/>
        <v>181</v>
      </c>
      <c r="E36" s="129">
        <f t="shared" si="5"/>
        <v>7.0078942908959286E-3</v>
      </c>
      <c r="F36" s="129">
        <f t="shared" si="6"/>
        <v>1.100789429089593E-2</v>
      </c>
      <c r="G36" s="130">
        <f t="shared" si="7"/>
        <v>0.95233791571243709</v>
      </c>
      <c r="H36" s="127">
        <f t="shared" si="8"/>
        <v>0.9262293012648054</v>
      </c>
      <c r="I36" s="128">
        <f t="shared" si="9"/>
        <v>0</v>
      </c>
      <c r="J36" s="66"/>
      <c r="K36" s="136">
        <f t="shared" si="3"/>
        <v>0</v>
      </c>
      <c r="L36" s="136">
        <f t="shared" si="10"/>
        <v>0</v>
      </c>
      <c r="M36" s="137">
        <f t="shared" si="4"/>
        <v>0</v>
      </c>
      <c r="N36" s="27"/>
      <c r="P36" s="145">
        <f>ｾﾞﾛｸｰﾎﾟﾝﾚｰﾄ!C28</f>
        <v>38805</v>
      </c>
      <c r="Q36" s="146">
        <f>ｾﾞﾛｸｰﾎﾟﾝﾚｰﾄ!I28</f>
        <v>1461</v>
      </c>
      <c r="R36" s="147">
        <f>ｾﾞﾛｸｰﾎﾟﾝﾚｰﾄ!L28</f>
        <v>3.8847323540323053E-3</v>
      </c>
      <c r="S36" s="143">
        <f t="shared" si="0"/>
        <v>1645</v>
      </c>
      <c r="T36" s="148">
        <f t="shared" si="1"/>
        <v>4.4144806926174063E-3</v>
      </c>
    </row>
    <row r="37" spans="1:20" ht="25.5" customHeight="1" x14ac:dyDescent="0.15">
      <c r="A37" s="60"/>
      <c r="B37" s="65">
        <v>40076</v>
      </c>
      <c r="C37" s="125">
        <f t="shared" si="2"/>
        <v>2732</v>
      </c>
      <c r="D37" s="126">
        <f t="shared" si="11"/>
        <v>184</v>
      </c>
      <c r="E37" s="129">
        <f t="shared" si="5"/>
        <v>7.5035762280032921E-3</v>
      </c>
      <c r="F37" s="129">
        <f t="shared" si="6"/>
        <v>1.1503576228003291E-2</v>
      </c>
      <c r="G37" s="130">
        <f t="shared" si="7"/>
        <v>0.94548367252247101</v>
      </c>
      <c r="H37" s="127">
        <f t="shared" si="8"/>
        <v>0.91772563910529692</v>
      </c>
      <c r="I37" s="128">
        <f t="shared" si="9"/>
        <v>0</v>
      </c>
      <c r="J37" s="66"/>
      <c r="K37" s="136">
        <f t="shared" si="3"/>
        <v>0</v>
      </c>
      <c r="L37" s="136">
        <f t="shared" si="10"/>
        <v>0</v>
      </c>
      <c r="M37" s="137">
        <f t="shared" si="4"/>
        <v>0</v>
      </c>
      <c r="N37" s="27"/>
      <c r="P37" s="145">
        <f>ｾﾞﾛｸｰﾎﾟﾝﾚｰﾄ!C29</f>
        <v>38989</v>
      </c>
      <c r="Q37" s="146">
        <f>ｾﾞﾛｸｰﾎﾟﾝﾚｰﾄ!I29</f>
        <v>1645</v>
      </c>
      <c r="R37" s="147">
        <f>ｾﾞﾛｸｰﾎﾟﾝﾚｰﾄ!L29</f>
        <v>4.4144806926174063E-3</v>
      </c>
      <c r="S37" s="143">
        <f t="shared" si="0"/>
        <v>1826</v>
      </c>
      <c r="T37" s="148">
        <f t="shared" si="1"/>
        <v>4.9455212194180476E-3</v>
      </c>
    </row>
    <row r="38" spans="1:20" ht="25.5" customHeight="1" x14ac:dyDescent="0.15">
      <c r="A38" s="60"/>
      <c r="B38" s="65">
        <v>40257</v>
      </c>
      <c r="C38" s="125">
        <f t="shared" si="2"/>
        <v>2913</v>
      </c>
      <c r="D38" s="126">
        <f t="shared" si="11"/>
        <v>181</v>
      </c>
      <c r="E38" s="129">
        <f t="shared" si="5"/>
        <v>7.999159757355408E-3</v>
      </c>
      <c r="F38" s="129">
        <f t="shared" si="6"/>
        <v>1.1999159757355408E-2</v>
      </c>
      <c r="G38" s="130">
        <f t="shared" si="7"/>
        <v>0.93827467478916615</v>
      </c>
      <c r="H38" s="127">
        <f t="shared" si="8"/>
        <v>0.90893923821863665</v>
      </c>
      <c r="I38" s="128">
        <f t="shared" si="9"/>
        <v>0</v>
      </c>
      <c r="J38" s="66"/>
      <c r="K38" s="136">
        <f t="shared" si="3"/>
        <v>0</v>
      </c>
      <c r="L38" s="136">
        <f t="shared" si="10"/>
        <v>0</v>
      </c>
      <c r="M38" s="137">
        <f t="shared" si="4"/>
        <v>0</v>
      </c>
      <c r="N38" s="27"/>
      <c r="P38" s="145">
        <f>ｾﾞﾛｸｰﾎﾟﾝﾚｰﾄ!C30</f>
        <v>39170</v>
      </c>
      <c r="Q38" s="146">
        <f>ｾﾞﾛｸｰﾎﾟﾝﾚｰﾄ!I30</f>
        <v>1826</v>
      </c>
      <c r="R38" s="147">
        <f>ｾﾞﾛｸｰﾎﾟﾝﾚｰﾄ!L30</f>
        <v>4.9455212194180476E-3</v>
      </c>
      <c r="S38" s="143">
        <f t="shared" si="0"/>
        <v>2010</v>
      </c>
      <c r="T38" s="148">
        <f t="shared" si="1"/>
        <v>5.47153442880699E-3</v>
      </c>
    </row>
    <row r="39" spans="1:20" ht="25.5" customHeight="1" x14ac:dyDescent="0.15">
      <c r="A39" s="60"/>
      <c r="B39" s="65">
        <v>40441</v>
      </c>
      <c r="C39" s="125">
        <f t="shared" si="2"/>
        <v>3097</v>
      </c>
      <c r="D39" s="126">
        <f t="shared" si="11"/>
        <v>184</v>
      </c>
      <c r="E39" s="129">
        <f t="shared" si="5"/>
        <v>8.4725617353168196E-3</v>
      </c>
      <c r="F39" s="129">
        <f t="shared" si="6"/>
        <v>1.247256173531682E-2</v>
      </c>
      <c r="G39" s="130">
        <f t="shared" si="7"/>
        <v>0.93077541238991579</v>
      </c>
      <c r="H39" s="127">
        <f t="shared" si="8"/>
        <v>0.89987428528542512</v>
      </c>
      <c r="I39" s="128">
        <f t="shared" si="9"/>
        <v>0</v>
      </c>
      <c r="J39" s="66"/>
      <c r="K39" s="136">
        <f t="shared" si="3"/>
        <v>0</v>
      </c>
      <c r="L39" s="136">
        <f t="shared" si="10"/>
        <v>0</v>
      </c>
      <c r="M39" s="137">
        <f t="shared" si="4"/>
        <v>0</v>
      </c>
      <c r="N39" s="27"/>
      <c r="P39" s="145">
        <f>ｾﾞﾛｸｰﾎﾟﾝﾚｰﾄ!C31</f>
        <v>39354</v>
      </c>
      <c r="Q39" s="146">
        <f>ｾﾞﾛｸｰﾎﾟﾝﾚｰﾄ!I31</f>
        <v>2010</v>
      </c>
      <c r="R39" s="147">
        <f>ｾﾞﾛｸｰﾎﾟﾝﾚｰﾄ!L31</f>
        <v>5.47153442880699E-3</v>
      </c>
      <c r="S39" s="143">
        <f t="shared" si="0"/>
        <v>2192</v>
      </c>
      <c r="T39" s="148">
        <f t="shared" si="1"/>
        <v>5.9991096010540979E-3</v>
      </c>
    </row>
    <row r="40" spans="1:20" ht="25.5" customHeight="1" x14ac:dyDescent="0.15">
      <c r="A40" s="60"/>
      <c r="B40" s="65">
        <v>40622</v>
      </c>
      <c r="C40" s="125">
        <f t="shared" si="2"/>
        <v>3278</v>
      </c>
      <c r="D40" s="126">
        <f t="shared" si="11"/>
        <v>181</v>
      </c>
      <c r="E40" s="129">
        <f t="shared" si="5"/>
        <v>8.9460182617274054E-3</v>
      </c>
      <c r="F40" s="129">
        <f t="shared" si="6"/>
        <v>1.2946018261727405E-2</v>
      </c>
      <c r="G40" s="130">
        <f t="shared" si="7"/>
        <v>0.92296548058086714</v>
      </c>
      <c r="H40" s="127">
        <f t="shared" si="8"/>
        <v>0.8905721073873839</v>
      </c>
      <c r="I40" s="128">
        <f t="shared" si="9"/>
        <v>0</v>
      </c>
      <c r="J40" s="66"/>
      <c r="K40" s="136">
        <f t="shared" si="3"/>
        <v>0</v>
      </c>
      <c r="L40" s="136">
        <f t="shared" si="10"/>
        <v>0</v>
      </c>
      <c r="M40" s="137">
        <f t="shared" si="4"/>
        <v>0</v>
      </c>
      <c r="P40" s="145">
        <f>ｾﾞﾛｸｰﾎﾟﾝﾚｰﾄ!C32</f>
        <v>39536</v>
      </c>
      <c r="Q40" s="146">
        <f>ｾﾞﾛｸｰﾎﾟﾝﾚｰﾄ!I32</f>
        <v>2192</v>
      </c>
      <c r="R40" s="147">
        <f>ｾﾞﾛｸｰﾎﾟﾝﾚｰﾄ!L32</f>
        <v>5.9991096010540979E-3</v>
      </c>
      <c r="S40" s="143">
        <f t="shared" si="0"/>
        <v>2376</v>
      </c>
      <c r="T40" s="148">
        <f t="shared" si="1"/>
        <v>6.5154657553274653E-3</v>
      </c>
    </row>
    <row r="41" spans="1:20" ht="25.5" customHeight="1" x14ac:dyDescent="0.15">
      <c r="A41" s="60"/>
      <c r="B41" s="65">
        <v>40806</v>
      </c>
      <c r="C41" s="125">
        <f t="shared" si="2"/>
        <v>3462</v>
      </c>
      <c r="D41" s="126">
        <f t="shared" si="11"/>
        <v>184</v>
      </c>
      <c r="E41" s="129">
        <f t="shared" si="5"/>
        <v>9.3970566349181831E-3</v>
      </c>
      <c r="F41" s="129">
        <f t="shared" si="6"/>
        <v>1.3397056634918183E-2</v>
      </c>
      <c r="G41" s="130">
        <f t="shared" si="7"/>
        <v>0.9149172077013239</v>
      </c>
      <c r="H41" s="127">
        <f t="shared" si="8"/>
        <v>0.88104509862585523</v>
      </c>
      <c r="I41" s="128">
        <f t="shared" si="9"/>
        <v>0</v>
      </c>
      <c r="J41" s="66"/>
      <c r="K41" s="136">
        <f t="shared" si="3"/>
        <v>0</v>
      </c>
      <c r="L41" s="136">
        <f t="shared" si="10"/>
        <v>0</v>
      </c>
      <c r="M41" s="137">
        <f t="shared" si="4"/>
        <v>0</v>
      </c>
      <c r="P41" s="145">
        <f>ｾﾞﾛｸｰﾎﾟﾝﾚｰﾄ!C33</f>
        <v>39720</v>
      </c>
      <c r="Q41" s="146">
        <f>ｾﾞﾛｸｰﾎﾟﾝﾚｰﾄ!I33</f>
        <v>2376</v>
      </c>
      <c r="R41" s="147">
        <f>ｾﾞﾛｸｰﾎﾟﾝﾚｰﾄ!L33</f>
        <v>6.5154657553274653E-3</v>
      </c>
      <c r="S41" s="143">
        <f t="shared" si="0"/>
        <v>2557</v>
      </c>
      <c r="T41" s="148">
        <f t="shared" si="1"/>
        <v>7.0336609003152084E-3</v>
      </c>
    </row>
    <row r="42" spans="1:20" ht="25.5" customHeight="1" x14ac:dyDescent="0.15">
      <c r="A42" s="60"/>
      <c r="B42" s="65">
        <v>40988</v>
      </c>
      <c r="C42" s="125">
        <f t="shared" si="2"/>
        <v>3644</v>
      </c>
      <c r="D42" s="126">
        <f t="shared" si="11"/>
        <v>182</v>
      </c>
      <c r="E42" s="129">
        <f t="shared" si="5"/>
        <v>9.8483469972399651E-3</v>
      </c>
      <c r="F42" s="129">
        <f t="shared" si="6"/>
        <v>1.3848346997239965E-2</v>
      </c>
      <c r="G42" s="130">
        <f t="shared" si="7"/>
        <v>0.90657610744835271</v>
      </c>
      <c r="H42" s="127">
        <f t="shared" si="8"/>
        <v>0.87129090314058832</v>
      </c>
      <c r="I42" s="128">
        <f t="shared" si="9"/>
        <v>0</v>
      </c>
      <c r="J42" s="66">
        <v>1000000000</v>
      </c>
      <c r="K42" s="136">
        <f t="shared" si="3"/>
        <v>0</v>
      </c>
      <c r="L42" s="136">
        <f t="shared" si="10"/>
        <v>1000000000</v>
      </c>
      <c r="M42" s="137">
        <f t="shared" si="4"/>
        <v>871290903.14058828</v>
      </c>
      <c r="P42" s="145">
        <f>ｾﾞﾛｸｰﾎﾟﾝﾚｰﾄ!C34</f>
        <v>39901</v>
      </c>
      <c r="Q42" s="146">
        <f>ｾﾞﾛｸｰﾎﾟﾝﾚｰﾄ!I34</f>
        <v>2557</v>
      </c>
      <c r="R42" s="147">
        <f>ｾﾞﾛｸｰﾎﾟﾝﾚｰﾄ!L34</f>
        <v>7.0336609003152084E-3</v>
      </c>
      <c r="S42" s="143">
        <f t="shared" si="0"/>
        <v>2741</v>
      </c>
      <c r="T42" s="148">
        <f t="shared" si="1"/>
        <v>7.5277433019986795E-3</v>
      </c>
    </row>
    <row r="43" spans="1:20" ht="25.5" customHeight="1" thickBot="1" x14ac:dyDescent="0.2">
      <c r="A43" s="60"/>
      <c r="B43" s="67"/>
      <c r="C43" s="68"/>
      <c r="D43" s="69"/>
      <c r="E43" s="70"/>
      <c r="F43" s="70"/>
      <c r="G43" s="71"/>
      <c r="H43" s="72"/>
      <c r="I43" s="73"/>
      <c r="J43" s="74"/>
      <c r="K43" s="138"/>
      <c r="L43" s="138"/>
      <c r="M43" s="139"/>
      <c r="P43" s="145">
        <f>ｾﾞﾛｸｰﾎﾟﾝﾚｰﾄ!C35</f>
        <v>40085</v>
      </c>
      <c r="Q43" s="146">
        <f>ｾﾞﾛｸｰﾎﾟﾝﾚｰﾄ!I35</f>
        <v>2741</v>
      </c>
      <c r="R43" s="147">
        <f>ｾﾞﾛｸｰﾎﾟﾝﾚｰﾄ!L35</f>
        <v>7.5277433019986795E-3</v>
      </c>
      <c r="S43" s="143">
        <f t="shared" si="0"/>
        <v>2922</v>
      </c>
      <c r="T43" s="148">
        <f t="shared" si="1"/>
        <v>8.0238268974612836E-3</v>
      </c>
    </row>
    <row r="44" spans="1:20" ht="25.5" customHeight="1" thickBot="1" x14ac:dyDescent="0.2">
      <c r="A44" s="60"/>
      <c r="B44" s="75" t="s">
        <v>26</v>
      </c>
      <c r="C44" s="76"/>
      <c r="D44" s="77"/>
      <c r="E44" s="78"/>
      <c r="F44" s="78"/>
      <c r="G44" s="79"/>
      <c r="H44" s="80"/>
      <c r="I44" s="81"/>
      <c r="J44" s="81">
        <f>SUM(J23:J43)</f>
        <v>2000000000</v>
      </c>
      <c r="K44" s="140">
        <f>SUM(K21:K43)</f>
        <v>59561643.83561644</v>
      </c>
      <c r="L44" s="140">
        <f>SUM(L21:L43)</f>
        <v>2059561643.8356166</v>
      </c>
      <c r="M44" s="141">
        <f>SUM(M21:M43)</f>
        <v>1910046435.059926</v>
      </c>
      <c r="N44" s="82"/>
      <c r="P44" s="145">
        <f>ｾﾞﾛｸｰﾎﾟﾝﾚｰﾄ!C36</f>
        <v>40266</v>
      </c>
      <c r="Q44" s="146">
        <f>ｾﾞﾛｸｰﾎﾟﾝﾚｰﾄ!I36</f>
        <v>2922</v>
      </c>
      <c r="R44" s="147">
        <f>ｾﾞﾛｸｰﾎﾟﾝﾚｰﾄ!L36</f>
        <v>8.0238268974612836E-3</v>
      </c>
      <c r="S44" s="143">
        <f t="shared" si="0"/>
        <v>3106</v>
      </c>
      <c r="T44" s="148">
        <f t="shared" si="1"/>
        <v>8.4956395269779605E-3</v>
      </c>
    </row>
    <row r="45" spans="1:20" ht="25.5" customHeight="1" x14ac:dyDescent="0.15">
      <c r="A45" s="60"/>
      <c r="B45" s="83"/>
      <c r="C45" s="56"/>
      <c r="D45" s="56"/>
      <c r="E45" s="64"/>
      <c r="F45" s="64"/>
      <c r="G45" s="84"/>
      <c r="H45" s="85"/>
      <c r="I45" s="86"/>
      <c r="J45" s="86"/>
      <c r="K45" s="86"/>
      <c r="L45" s="86"/>
      <c r="M45" s="86"/>
      <c r="N45" s="82"/>
      <c r="P45" s="145">
        <f>ｾﾞﾛｸｰﾎﾟﾝﾚｰﾄ!C37</f>
        <v>40450</v>
      </c>
      <c r="Q45" s="146">
        <f>ｾﾞﾛｸｰﾎﾟﾝﾚｰﾄ!I37</f>
        <v>3106</v>
      </c>
      <c r="R45" s="147">
        <f>ｾﾞﾛｸｰﾎﾟﾝﾚｰﾄ!L37</f>
        <v>8.4956395269779605E-3</v>
      </c>
      <c r="S45" s="143">
        <f t="shared" si="0"/>
        <v>3287</v>
      </c>
      <c r="T45" s="148">
        <f t="shared" si="1"/>
        <v>8.9695845908712712E-3</v>
      </c>
    </row>
    <row r="46" spans="1:20" ht="25.5" customHeight="1" x14ac:dyDescent="0.15">
      <c r="A46" s="60"/>
      <c r="B46" s="83"/>
      <c r="C46" s="56"/>
      <c r="D46" s="56"/>
      <c r="E46" s="64"/>
      <c r="F46" s="64"/>
      <c r="G46" s="84"/>
      <c r="H46" s="85"/>
      <c r="I46" s="86"/>
      <c r="J46" s="86"/>
      <c r="K46" s="86"/>
      <c r="L46" s="86"/>
      <c r="M46" s="86"/>
      <c r="N46" s="82"/>
      <c r="P46" s="145">
        <f>ｾﾞﾛｸｰﾎﾟﾝﾚｰﾄ!C38</f>
        <v>40631</v>
      </c>
      <c r="Q46" s="146">
        <f>ｾﾞﾛｸｰﾎﾟﾝﾚｰﾄ!I38</f>
        <v>3287</v>
      </c>
      <c r="R46" s="147">
        <f>ｾﾞﾛｸｰﾎﾟﾝﾚｰﾄ!L38</f>
        <v>8.9695845908712712E-3</v>
      </c>
      <c r="S46" s="143">
        <f t="shared" si="0"/>
        <v>3471</v>
      </c>
      <c r="T46" s="148">
        <f t="shared" si="1"/>
        <v>9.4190409114691676E-3</v>
      </c>
    </row>
    <row r="47" spans="1:20" ht="25.5" customHeight="1" x14ac:dyDescent="0.15">
      <c r="A47" s="60"/>
      <c r="B47" s="83"/>
      <c r="C47" s="56"/>
      <c r="D47" s="56"/>
      <c r="E47" s="64"/>
      <c r="F47" s="64"/>
      <c r="G47" s="84"/>
      <c r="H47" s="85"/>
      <c r="I47" s="86"/>
      <c r="J47" s="86"/>
      <c r="K47" s="86"/>
      <c r="L47" s="86"/>
      <c r="M47" s="86"/>
      <c r="N47" s="82"/>
      <c r="P47" s="145">
        <f>ｾﾞﾛｸｰﾎﾟﾝﾚｰﾄ!C39</f>
        <v>40815</v>
      </c>
      <c r="Q47" s="146">
        <f>ｾﾞﾛｸｰﾎﾟﾝﾚｰﾄ!I39</f>
        <v>3471</v>
      </c>
      <c r="R47" s="147">
        <f>ｾﾞﾛｸｰﾎﾟﾝﾚｰﾄ!L39</f>
        <v>9.4190409114691676E-3</v>
      </c>
      <c r="S47" s="143">
        <f t="shared" si="0"/>
        <v>3653</v>
      </c>
      <c r="T47" s="148">
        <f t="shared" si="1"/>
        <v>9.8706808398523194E-3</v>
      </c>
    </row>
    <row r="48" spans="1:20" x14ac:dyDescent="0.15">
      <c r="A48" s="60"/>
      <c r="B48" s="87"/>
      <c r="C48" s="56"/>
      <c r="D48" s="56"/>
      <c r="E48" s="64"/>
      <c r="F48" s="64"/>
      <c r="G48" s="84"/>
      <c r="H48" s="85"/>
      <c r="I48" s="86"/>
      <c r="J48" s="86"/>
      <c r="K48" s="86"/>
      <c r="L48" s="86"/>
      <c r="M48" s="86"/>
      <c r="N48" s="86"/>
      <c r="P48" s="145">
        <f>ｾﾞﾛｸｰﾎﾟﾝﾚｰﾄ!C40</f>
        <v>40997</v>
      </c>
      <c r="Q48" s="146">
        <f>ｾﾞﾛｸｰﾎﾟﾝﾚｰﾄ!I40</f>
        <v>3653</v>
      </c>
      <c r="R48" s="147">
        <f>ｾﾞﾛｸｰﾎﾟﾝﾚｰﾄ!L40</f>
        <v>9.8706808398523194E-3</v>
      </c>
      <c r="S48" s="143"/>
      <c r="T48" s="148"/>
    </row>
    <row r="49" spans="1:20" x14ac:dyDescent="0.15">
      <c r="A49" s="60"/>
      <c r="B49" s="87"/>
      <c r="C49" s="56"/>
      <c r="D49" s="56"/>
      <c r="E49" s="64"/>
      <c r="F49" s="64"/>
      <c r="G49" s="84"/>
      <c r="H49" s="85"/>
      <c r="I49" s="86"/>
      <c r="J49" s="86"/>
      <c r="K49" s="86"/>
      <c r="L49" s="86"/>
      <c r="M49" s="86"/>
      <c r="N49" s="88"/>
      <c r="P49" s="89"/>
      <c r="Q49" s="55"/>
      <c r="R49" s="90"/>
      <c r="T49" s="51"/>
    </row>
    <row r="50" spans="1:20" x14ac:dyDescent="0.15">
      <c r="A50" s="60"/>
      <c r="B50" s="87"/>
      <c r="C50" s="56"/>
      <c r="D50" s="56"/>
      <c r="E50" s="64"/>
      <c r="F50" s="64"/>
      <c r="G50" s="84"/>
      <c r="H50" s="85"/>
      <c r="I50" s="86"/>
      <c r="J50" s="86"/>
      <c r="K50" s="86"/>
      <c r="L50" s="86"/>
      <c r="M50" s="86"/>
      <c r="N50" s="82"/>
      <c r="P50" s="89"/>
      <c r="Q50" s="55"/>
      <c r="R50" s="90"/>
      <c r="T50" s="51"/>
    </row>
    <row r="51" spans="1:20" x14ac:dyDescent="0.15">
      <c r="A51" s="60"/>
      <c r="B51" s="87"/>
      <c r="C51" s="56"/>
      <c r="D51" s="56"/>
      <c r="E51" s="64"/>
      <c r="F51" s="64"/>
      <c r="G51" s="84"/>
      <c r="H51" s="85"/>
      <c r="I51" s="86"/>
      <c r="J51" s="82"/>
      <c r="K51" s="82"/>
      <c r="L51" s="82"/>
      <c r="M51" s="82"/>
      <c r="N51" s="82"/>
      <c r="P51" s="89"/>
      <c r="Q51" s="55"/>
      <c r="R51" s="90"/>
      <c r="T51" s="51"/>
    </row>
    <row r="52" spans="1:20" x14ac:dyDescent="0.15">
      <c r="A52" s="60"/>
      <c r="B52" s="87"/>
      <c r="C52" s="56"/>
      <c r="D52" s="56"/>
      <c r="E52" s="85"/>
      <c r="F52" s="85"/>
      <c r="G52" s="85"/>
      <c r="H52" s="85"/>
      <c r="I52" s="86"/>
      <c r="J52" s="82"/>
      <c r="K52" s="91"/>
      <c r="L52" s="91"/>
      <c r="M52" s="91"/>
      <c r="N52" s="91"/>
      <c r="P52" s="89"/>
      <c r="Q52" s="55"/>
      <c r="R52" s="90"/>
      <c r="T52" s="51"/>
    </row>
    <row r="53" spans="1:20" x14ac:dyDescent="0.15">
      <c r="A53" s="60"/>
      <c r="B53" s="87"/>
      <c r="C53" s="56"/>
      <c r="D53" s="56"/>
      <c r="E53" s="85"/>
      <c r="F53" s="85"/>
      <c r="G53" s="85"/>
      <c r="H53" s="85"/>
      <c r="I53" s="88"/>
      <c r="J53" s="82"/>
      <c r="K53" s="91"/>
      <c r="L53" s="91"/>
      <c r="M53" s="91"/>
      <c r="N53" s="91"/>
      <c r="P53" s="89"/>
      <c r="Q53" s="55"/>
      <c r="R53" s="90"/>
      <c r="T53" s="51"/>
    </row>
    <row r="54" spans="1:20" x14ac:dyDescent="0.15">
      <c r="A54" s="60"/>
      <c r="B54" s="87"/>
      <c r="C54" s="56"/>
      <c r="D54" s="56"/>
      <c r="E54" s="85"/>
      <c r="F54" s="85"/>
      <c r="G54" s="85"/>
      <c r="H54" s="85"/>
      <c r="I54" s="82"/>
      <c r="J54" s="82"/>
      <c r="K54" s="91"/>
      <c r="L54" s="91"/>
      <c r="M54" s="91"/>
      <c r="N54" s="91"/>
      <c r="P54" s="89"/>
      <c r="Q54" s="55"/>
      <c r="R54" s="90"/>
      <c r="T54" s="51"/>
    </row>
    <row r="55" spans="1:20" x14ac:dyDescent="0.15">
      <c r="A55" s="60"/>
      <c r="B55" s="87"/>
      <c r="C55" s="56"/>
      <c r="D55" s="56"/>
      <c r="E55" s="85"/>
      <c r="F55" s="85"/>
      <c r="G55" s="85"/>
      <c r="H55" s="85"/>
      <c r="I55" s="82"/>
      <c r="J55" s="82"/>
      <c r="K55" s="91"/>
      <c r="L55" s="91"/>
      <c r="M55" s="91"/>
      <c r="N55" s="91"/>
      <c r="P55" s="89"/>
      <c r="Q55" s="55"/>
      <c r="R55" s="90"/>
      <c r="T55" s="51"/>
    </row>
    <row r="56" spans="1:20" x14ac:dyDescent="0.15">
      <c r="A56" s="60"/>
      <c r="B56" s="87"/>
      <c r="C56" s="56"/>
      <c r="D56" s="56"/>
      <c r="E56" s="85"/>
      <c r="F56" s="85"/>
      <c r="G56" s="92"/>
      <c r="H56" s="92"/>
      <c r="K56" s="27"/>
      <c r="L56" s="27"/>
      <c r="M56" s="27"/>
      <c r="N56" s="27"/>
      <c r="P56" s="89"/>
      <c r="Q56" s="55"/>
      <c r="R56" s="90"/>
      <c r="T56" s="51"/>
    </row>
    <row r="57" spans="1:20" x14ac:dyDescent="0.15">
      <c r="A57" s="60"/>
      <c r="B57" s="87"/>
      <c r="C57" s="56"/>
      <c r="D57" s="56"/>
      <c r="E57" s="85"/>
      <c r="F57" s="85"/>
      <c r="K57" s="27"/>
      <c r="L57" s="27"/>
      <c r="M57" s="27"/>
      <c r="N57" s="27"/>
      <c r="P57" s="89"/>
      <c r="Q57" s="55"/>
      <c r="R57" s="90"/>
      <c r="T57" s="51"/>
    </row>
    <row r="58" spans="1:20" x14ac:dyDescent="0.15">
      <c r="A58" s="60"/>
      <c r="B58" s="87"/>
      <c r="C58" s="56"/>
      <c r="D58" s="56"/>
      <c r="E58" s="85"/>
      <c r="F58" s="85"/>
      <c r="K58" s="27"/>
      <c r="L58" s="27"/>
      <c r="M58" s="27"/>
      <c r="N58" s="27"/>
      <c r="P58" s="89"/>
      <c r="Q58" s="55"/>
      <c r="R58" s="90"/>
      <c r="T58" s="51"/>
    </row>
    <row r="59" spans="1:20" x14ac:dyDescent="0.15">
      <c r="A59" s="60"/>
      <c r="B59" s="87"/>
      <c r="C59" s="56"/>
      <c r="D59" s="56"/>
      <c r="E59" s="85"/>
      <c r="F59" s="85"/>
      <c r="K59" s="27"/>
      <c r="L59" s="27"/>
      <c r="M59" s="27"/>
      <c r="N59" s="27"/>
      <c r="P59" s="89"/>
      <c r="Q59" s="55"/>
      <c r="R59" s="90"/>
      <c r="T59" s="51"/>
    </row>
    <row r="60" spans="1:20" x14ac:dyDescent="0.15">
      <c r="A60" s="60"/>
      <c r="B60" s="87"/>
      <c r="C60" s="56"/>
      <c r="D60" s="56"/>
      <c r="E60" s="85"/>
      <c r="F60" s="85"/>
      <c r="K60" s="27"/>
      <c r="L60" s="27"/>
      <c r="M60" s="27"/>
      <c r="N60" s="27"/>
      <c r="P60" s="89"/>
      <c r="Q60" s="55"/>
      <c r="R60" s="90"/>
      <c r="T60" s="51"/>
    </row>
    <row r="61" spans="1:20" x14ac:dyDescent="0.15">
      <c r="A61" s="60"/>
      <c r="B61" s="87"/>
      <c r="C61" s="56"/>
      <c r="D61" s="56"/>
      <c r="E61" s="85"/>
      <c r="F61" s="85"/>
      <c r="K61" s="27"/>
      <c r="L61" s="27"/>
      <c r="M61" s="27"/>
      <c r="N61" s="27"/>
      <c r="P61" s="89"/>
      <c r="Q61" s="55"/>
      <c r="R61" s="90"/>
      <c r="T61" s="51"/>
    </row>
    <row r="62" spans="1:20" x14ac:dyDescent="0.15">
      <c r="A62" s="60"/>
      <c r="B62" s="87"/>
      <c r="C62" s="56"/>
      <c r="D62" s="56"/>
      <c r="E62" s="85"/>
      <c r="F62" s="85"/>
      <c r="K62" s="27"/>
      <c r="L62" s="27"/>
      <c r="M62" s="27"/>
      <c r="N62" s="27"/>
      <c r="P62" s="89"/>
      <c r="Q62" s="55"/>
      <c r="R62" s="90"/>
      <c r="T62" s="51"/>
    </row>
    <row r="63" spans="1:20" x14ac:dyDescent="0.15">
      <c r="A63" s="60"/>
      <c r="B63" s="87"/>
      <c r="C63" s="56"/>
      <c r="D63" s="56"/>
      <c r="E63" s="85"/>
      <c r="F63" s="85"/>
      <c r="K63" s="27"/>
      <c r="L63" s="27"/>
      <c r="M63" s="27"/>
      <c r="N63" s="27"/>
      <c r="P63" s="89"/>
      <c r="Q63" s="55"/>
      <c r="R63" s="90"/>
      <c r="T63" s="51"/>
    </row>
    <row r="64" spans="1:20" x14ac:dyDescent="0.15">
      <c r="A64" s="60"/>
      <c r="B64" s="87"/>
      <c r="C64" s="56"/>
      <c r="D64" s="56"/>
      <c r="E64" s="85"/>
      <c r="F64" s="85"/>
      <c r="K64" s="27"/>
      <c r="L64" s="27"/>
      <c r="M64" s="27"/>
      <c r="N64" s="27"/>
      <c r="P64" s="89"/>
      <c r="Q64" s="55"/>
      <c r="R64" s="90"/>
      <c r="T64" s="51"/>
    </row>
    <row r="65" spans="1:20" x14ac:dyDescent="0.15">
      <c r="A65" s="60"/>
      <c r="B65" s="87"/>
      <c r="C65" s="56"/>
      <c r="D65" s="56"/>
      <c r="E65" s="85"/>
      <c r="F65" s="85"/>
      <c r="K65" s="27"/>
      <c r="L65" s="27"/>
      <c r="M65" s="27"/>
      <c r="N65" s="27"/>
      <c r="P65" s="89"/>
      <c r="Q65" s="55"/>
      <c r="R65" s="90"/>
      <c r="T65" s="51"/>
    </row>
    <row r="66" spans="1:20" x14ac:dyDescent="0.15">
      <c r="A66" s="60"/>
      <c r="B66" s="87"/>
      <c r="C66" s="56"/>
      <c r="D66" s="56"/>
      <c r="E66" s="85"/>
      <c r="F66" s="85"/>
      <c r="P66" s="89"/>
      <c r="Q66" s="55"/>
      <c r="R66" s="90"/>
      <c r="T66" s="51"/>
    </row>
    <row r="67" spans="1:20" x14ac:dyDescent="0.15">
      <c r="A67" s="60"/>
      <c r="B67" s="87"/>
      <c r="C67" s="56"/>
      <c r="D67" s="56"/>
      <c r="E67" s="85"/>
      <c r="F67" s="85"/>
      <c r="P67" s="89"/>
      <c r="Q67" s="55"/>
      <c r="R67" s="90"/>
      <c r="T67" s="51"/>
    </row>
    <row r="68" spans="1:20" x14ac:dyDescent="0.15">
      <c r="A68" s="60"/>
      <c r="B68" s="87"/>
      <c r="C68" s="56"/>
      <c r="D68" s="56"/>
      <c r="E68" s="85"/>
      <c r="F68" s="85"/>
      <c r="P68" s="89"/>
      <c r="Q68" s="55"/>
      <c r="R68" s="90"/>
      <c r="T68" s="51"/>
    </row>
    <row r="69" spans="1:20" x14ac:dyDescent="0.15">
      <c r="A69" s="60"/>
      <c r="B69" s="87"/>
      <c r="C69" s="56"/>
      <c r="D69" s="56"/>
      <c r="E69" s="85"/>
      <c r="F69" s="85"/>
      <c r="P69" s="89"/>
      <c r="Q69" s="55"/>
      <c r="R69" s="90"/>
      <c r="T69" s="51"/>
    </row>
    <row r="70" spans="1:20" x14ac:dyDescent="0.15">
      <c r="A70" s="60"/>
      <c r="B70" s="87"/>
      <c r="C70" s="56"/>
      <c r="D70" s="56"/>
      <c r="E70" s="85"/>
      <c r="F70" s="85"/>
      <c r="P70" s="89"/>
      <c r="Q70" s="55"/>
      <c r="R70" s="90"/>
      <c r="T70" s="51"/>
    </row>
    <row r="71" spans="1:20" x14ac:dyDescent="0.15">
      <c r="A71" s="60"/>
      <c r="B71" s="87"/>
      <c r="C71" s="56"/>
      <c r="D71" s="56"/>
      <c r="E71" s="85"/>
      <c r="F71" s="85"/>
      <c r="P71" s="89"/>
      <c r="Q71" s="55"/>
      <c r="R71" s="90"/>
      <c r="T71" s="51"/>
    </row>
    <row r="72" spans="1:20" x14ac:dyDescent="0.15">
      <c r="A72" s="60"/>
      <c r="B72" s="87"/>
      <c r="C72" s="56"/>
      <c r="D72" s="56"/>
      <c r="E72" s="85"/>
      <c r="F72" s="85"/>
      <c r="P72" s="89"/>
      <c r="Q72" s="55"/>
      <c r="R72" s="90"/>
      <c r="T72" s="51"/>
    </row>
    <row r="73" spans="1:20" x14ac:dyDescent="0.15">
      <c r="A73" s="60"/>
      <c r="B73" s="87"/>
      <c r="C73" s="56"/>
      <c r="D73" s="56"/>
      <c r="E73" s="85"/>
      <c r="F73" s="85"/>
      <c r="P73" s="89"/>
      <c r="Q73" s="55"/>
      <c r="R73" s="90"/>
      <c r="T73" s="51"/>
    </row>
    <row r="74" spans="1:20" x14ac:dyDescent="0.15">
      <c r="A74" s="60"/>
      <c r="B74" s="87"/>
      <c r="C74" s="56"/>
      <c r="D74" s="56"/>
      <c r="E74" s="85"/>
      <c r="F74" s="85"/>
      <c r="P74" s="89"/>
      <c r="Q74" s="55"/>
      <c r="R74" s="90"/>
      <c r="T74" s="51"/>
    </row>
    <row r="75" spans="1:20" x14ac:dyDescent="0.15">
      <c r="A75" s="60"/>
      <c r="B75" s="87"/>
      <c r="C75" s="56"/>
      <c r="D75" s="56"/>
      <c r="E75" s="85"/>
      <c r="F75" s="85"/>
      <c r="P75" s="89"/>
      <c r="Q75" s="55"/>
      <c r="R75" s="90"/>
      <c r="T75" s="51"/>
    </row>
    <row r="76" spans="1:20" x14ac:dyDescent="0.15">
      <c r="A76" s="60"/>
      <c r="B76" s="87"/>
      <c r="C76" s="56"/>
      <c r="D76" s="56"/>
      <c r="E76" s="85"/>
      <c r="F76" s="85"/>
      <c r="P76" s="89"/>
      <c r="Q76" s="55"/>
      <c r="R76" s="90"/>
      <c r="T76" s="51"/>
    </row>
    <row r="77" spans="1:20" x14ac:dyDescent="0.15">
      <c r="A77" s="60"/>
      <c r="B77" s="87"/>
      <c r="C77" s="56"/>
      <c r="D77" s="56"/>
      <c r="E77" s="85"/>
      <c r="F77" s="85"/>
      <c r="P77" s="89"/>
      <c r="Q77" s="55"/>
      <c r="R77" s="90"/>
      <c r="T77" s="51"/>
    </row>
    <row r="78" spans="1:20" x14ac:dyDescent="0.15">
      <c r="A78" s="60"/>
      <c r="B78" s="87"/>
      <c r="C78" s="56"/>
      <c r="D78" s="56"/>
      <c r="E78" s="85"/>
      <c r="F78" s="85"/>
      <c r="P78" s="89"/>
      <c r="Q78" s="55"/>
      <c r="R78" s="90"/>
      <c r="T78" s="51"/>
    </row>
    <row r="79" spans="1:20" x14ac:dyDescent="0.15">
      <c r="A79" s="60"/>
      <c r="B79" s="87"/>
      <c r="C79" s="56"/>
      <c r="D79" s="56"/>
      <c r="E79" s="85"/>
      <c r="F79" s="85"/>
      <c r="P79" s="89"/>
      <c r="Q79" s="55"/>
      <c r="R79" s="90"/>
      <c r="T79" s="51"/>
    </row>
    <row r="80" spans="1:20" x14ac:dyDescent="0.15">
      <c r="A80" s="60"/>
      <c r="B80" s="87"/>
      <c r="C80" s="56"/>
      <c r="D80" s="56"/>
      <c r="E80" s="85"/>
      <c r="F80" s="85"/>
      <c r="P80" s="89"/>
      <c r="Q80" s="55"/>
      <c r="R80" s="90"/>
      <c r="T80" s="51"/>
    </row>
    <row r="81" spans="1:20" x14ac:dyDescent="0.15">
      <c r="A81" s="60"/>
      <c r="B81" s="87"/>
      <c r="C81" s="56"/>
      <c r="D81" s="56"/>
      <c r="E81" s="85"/>
      <c r="F81" s="85"/>
      <c r="P81" s="89"/>
      <c r="Q81" s="55"/>
      <c r="R81" s="90"/>
      <c r="T81" s="51"/>
    </row>
    <row r="82" spans="1:20" x14ac:dyDescent="0.15">
      <c r="A82" s="60"/>
      <c r="B82" s="87"/>
      <c r="C82" s="56"/>
      <c r="D82" s="56"/>
      <c r="E82" s="85"/>
      <c r="F82" s="85"/>
      <c r="P82" s="89"/>
      <c r="Q82" s="55"/>
      <c r="R82" s="90"/>
      <c r="T82" s="51"/>
    </row>
    <row r="83" spans="1:20" x14ac:dyDescent="0.15">
      <c r="A83" s="60"/>
      <c r="B83" s="87"/>
      <c r="C83" s="56"/>
      <c r="D83" s="56"/>
      <c r="E83" s="85"/>
      <c r="F83" s="85"/>
      <c r="P83" s="89"/>
      <c r="Q83" s="55"/>
      <c r="R83" s="90"/>
      <c r="T83" s="51"/>
    </row>
    <row r="84" spans="1:20" x14ac:dyDescent="0.15">
      <c r="A84" s="60"/>
      <c r="B84" s="87"/>
      <c r="C84" s="56"/>
      <c r="D84" s="56"/>
      <c r="E84" s="85"/>
      <c r="F84" s="85"/>
      <c r="P84" s="89"/>
      <c r="Q84" s="55"/>
      <c r="R84" s="90"/>
      <c r="T84" s="51"/>
    </row>
    <row r="85" spans="1:20" x14ac:dyDescent="0.15">
      <c r="A85" s="60"/>
      <c r="B85" s="87"/>
      <c r="C85" s="56"/>
      <c r="D85" s="56"/>
      <c r="E85" s="85"/>
      <c r="F85" s="85"/>
      <c r="P85" s="89"/>
      <c r="Q85" s="55"/>
      <c r="R85" s="90"/>
      <c r="T85" s="51"/>
    </row>
    <row r="86" spans="1:20" x14ac:dyDescent="0.15">
      <c r="A86" s="60"/>
      <c r="B86" s="87"/>
      <c r="C86" s="56"/>
      <c r="D86" s="56"/>
      <c r="E86" s="85"/>
      <c r="F86" s="85"/>
      <c r="P86" s="89"/>
      <c r="Q86" s="55"/>
      <c r="R86" s="90"/>
      <c r="T86" s="51"/>
    </row>
    <row r="87" spans="1:20" x14ac:dyDescent="0.15">
      <c r="A87" s="60"/>
      <c r="B87" s="87"/>
      <c r="C87" s="56"/>
      <c r="D87" s="56"/>
      <c r="E87" s="85"/>
      <c r="F87" s="85"/>
      <c r="P87" s="89"/>
      <c r="Q87" s="55"/>
      <c r="R87" s="90"/>
      <c r="T87" s="51"/>
    </row>
    <row r="88" spans="1:20" x14ac:dyDescent="0.15">
      <c r="A88" s="60"/>
      <c r="B88" s="87"/>
      <c r="C88" s="56"/>
      <c r="D88" s="56"/>
      <c r="E88" s="85"/>
      <c r="F88" s="85"/>
      <c r="P88" s="89"/>
      <c r="Q88" s="55"/>
      <c r="R88" s="90"/>
      <c r="T88" s="51"/>
    </row>
    <row r="89" spans="1:20" x14ac:dyDescent="0.15">
      <c r="A89" s="60"/>
      <c r="B89" s="87"/>
      <c r="C89" s="56"/>
      <c r="D89" s="56"/>
      <c r="E89" s="85"/>
      <c r="F89" s="85"/>
      <c r="P89" s="91"/>
      <c r="Q89" s="91"/>
      <c r="R89" s="91"/>
    </row>
    <row r="90" spans="1:20" x14ac:dyDescent="0.15">
      <c r="A90" s="60"/>
      <c r="B90" s="87"/>
      <c r="C90" s="56"/>
      <c r="D90" s="56"/>
      <c r="E90" s="85"/>
      <c r="F90" s="85"/>
      <c r="P90" s="91"/>
      <c r="Q90" s="91"/>
      <c r="R90" s="91"/>
    </row>
    <row r="91" spans="1:20" x14ac:dyDescent="0.15">
      <c r="A91" s="60"/>
      <c r="B91" s="87"/>
      <c r="C91" s="56"/>
      <c r="D91" s="56"/>
      <c r="E91" s="85"/>
      <c r="F91" s="85"/>
      <c r="P91" s="91"/>
      <c r="Q91" s="91"/>
      <c r="R91" s="91"/>
    </row>
    <row r="92" spans="1:20" x14ac:dyDescent="0.15">
      <c r="A92" s="60"/>
      <c r="B92" s="87"/>
      <c r="C92" s="56"/>
      <c r="D92" s="56"/>
      <c r="E92" s="85"/>
      <c r="F92" s="85"/>
      <c r="P92" s="91"/>
      <c r="Q92" s="91"/>
      <c r="R92" s="91"/>
    </row>
    <row r="93" spans="1:20" x14ac:dyDescent="0.15">
      <c r="B93" s="87"/>
      <c r="P93" s="91"/>
      <c r="Q93" s="91"/>
      <c r="R93" s="91"/>
    </row>
    <row r="94" spans="1:20" x14ac:dyDescent="0.15">
      <c r="B94" s="87"/>
      <c r="P94" s="91"/>
      <c r="Q94" s="91"/>
      <c r="R94" s="91"/>
    </row>
    <row r="95" spans="1:20" x14ac:dyDescent="0.15">
      <c r="B95" s="87"/>
      <c r="P95" s="91"/>
      <c r="Q95" s="91"/>
      <c r="R95" s="91"/>
    </row>
    <row r="96" spans="1:20" x14ac:dyDescent="0.15">
      <c r="B96" s="87"/>
      <c r="P96" s="91"/>
      <c r="Q96" s="91"/>
      <c r="R96" s="91"/>
    </row>
    <row r="97" spans="2:18" x14ac:dyDescent="0.15">
      <c r="B97" s="87"/>
      <c r="P97" s="91"/>
      <c r="Q97" s="91"/>
      <c r="R97" s="91"/>
    </row>
    <row r="98" spans="2:18" x14ac:dyDescent="0.15">
      <c r="B98" s="87"/>
      <c r="P98" s="91"/>
      <c r="Q98" s="91"/>
      <c r="R98" s="91"/>
    </row>
    <row r="99" spans="2:18" x14ac:dyDescent="0.15">
      <c r="B99" s="87"/>
      <c r="P99" s="91"/>
      <c r="Q99" s="91"/>
      <c r="R99" s="91"/>
    </row>
    <row r="100" spans="2:18" x14ac:dyDescent="0.15">
      <c r="B100" s="87"/>
      <c r="P100" s="91"/>
      <c r="Q100" s="91"/>
      <c r="R100" s="91"/>
    </row>
    <row r="101" spans="2:18" x14ac:dyDescent="0.15">
      <c r="B101" s="87"/>
      <c r="P101" s="91"/>
      <c r="Q101" s="91"/>
      <c r="R101" s="91"/>
    </row>
    <row r="102" spans="2:18" x14ac:dyDescent="0.15">
      <c r="B102" s="87"/>
      <c r="P102" s="91"/>
      <c r="Q102" s="91"/>
      <c r="R102" s="91"/>
    </row>
    <row r="103" spans="2:18" x14ac:dyDescent="0.15">
      <c r="B103" s="87"/>
      <c r="P103" s="91"/>
      <c r="Q103" s="91"/>
      <c r="R103" s="91"/>
    </row>
    <row r="104" spans="2:18" x14ac:dyDescent="0.15">
      <c r="B104" s="87"/>
      <c r="P104" s="91"/>
      <c r="Q104" s="91"/>
      <c r="R104" s="91"/>
    </row>
    <row r="105" spans="2:18" x14ac:dyDescent="0.15">
      <c r="B105" s="87"/>
      <c r="P105" s="91"/>
      <c r="Q105" s="91"/>
      <c r="R105" s="91"/>
    </row>
    <row r="106" spans="2:18" x14ac:dyDescent="0.15">
      <c r="B106" s="87"/>
      <c r="P106" s="91"/>
      <c r="Q106" s="91"/>
      <c r="R106" s="91"/>
    </row>
    <row r="107" spans="2:18" x14ac:dyDescent="0.15">
      <c r="B107" s="87"/>
      <c r="P107" s="91"/>
      <c r="Q107" s="91"/>
      <c r="R107" s="91"/>
    </row>
    <row r="108" spans="2:18" x14ac:dyDescent="0.15">
      <c r="B108" s="87"/>
      <c r="P108" s="91"/>
      <c r="Q108" s="91"/>
      <c r="R108" s="91"/>
    </row>
    <row r="109" spans="2:18" x14ac:dyDescent="0.15">
      <c r="B109" s="87"/>
      <c r="P109" s="91"/>
      <c r="Q109" s="91"/>
      <c r="R109" s="91"/>
    </row>
    <row r="110" spans="2:18" x14ac:dyDescent="0.15">
      <c r="B110" s="87"/>
      <c r="P110" s="91"/>
      <c r="Q110" s="91"/>
      <c r="R110" s="91"/>
    </row>
    <row r="111" spans="2:18" x14ac:dyDescent="0.15">
      <c r="B111" s="87"/>
      <c r="P111" s="91"/>
      <c r="Q111" s="91"/>
      <c r="R111" s="91"/>
    </row>
    <row r="112" spans="2:18" x14ac:dyDescent="0.15">
      <c r="B112" s="87"/>
      <c r="P112" s="91"/>
      <c r="Q112" s="91"/>
      <c r="R112" s="91"/>
    </row>
    <row r="113" spans="2:18" x14ac:dyDescent="0.15">
      <c r="B113" s="87"/>
      <c r="P113" s="91"/>
      <c r="Q113" s="91"/>
      <c r="R113" s="91"/>
    </row>
    <row r="114" spans="2:18" x14ac:dyDescent="0.15">
      <c r="B114" s="87"/>
      <c r="P114" s="91"/>
      <c r="Q114" s="91"/>
      <c r="R114" s="91"/>
    </row>
    <row r="115" spans="2:18" x14ac:dyDescent="0.15">
      <c r="B115" s="87"/>
      <c r="P115" s="91"/>
      <c r="Q115" s="91"/>
      <c r="R115" s="91"/>
    </row>
    <row r="116" spans="2:18" x14ac:dyDescent="0.15">
      <c r="B116" s="87"/>
      <c r="P116" s="91"/>
      <c r="Q116" s="91"/>
      <c r="R116" s="91"/>
    </row>
    <row r="117" spans="2:18" x14ac:dyDescent="0.15">
      <c r="B117" s="87"/>
      <c r="P117" s="91"/>
      <c r="Q117" s="91"/>
      <c r="R117" s="91"/>
    </row>
    <row r="118" spans="2:18" x14ac:dyDescent="0.15">
      <c r="B118" s="87"/>
      <c r="P118" s="91"/>
      <c r="Q118" s="91"/>
      <c r="R118" s="91"/>
    </row>
    <row r="119" spans="2:18" x14ac:dyDescent="0.15">
      <c r="B119" s="87"/>
      <c r="P119" s="91"/>
      <c r="Q119" s="91"/>
      <c r="R119" s="91"/>
    </row>
    <row r="120" spans="2:18" x14ac:dyDescent="0.15">
      <c r="B120" s="87"/>
      <c r="P120" s="91"/>
      <c r="Q120" s="91"/>
      <c r="R120" s="91"/>
    </row>
    <row r="121" spans="2:18" x14ac:dyDescent="0.15">
      <c r="B121" s="87"/>
      <c r="P121" s="91"/>
      <c r="Q121" s="91"/>
      <c r="R121" s="91"/>
    </row>
    <row r="122" spans="2:18" x14ac:dyDescent="0.15">
      <c r="B122" s="87"/>
      <c r="P122" s="91"/>
      <c r="Q122" s="91"/>
      <c r="R122" s="91"/>
    </row>
    <row r="123" spans="2:18" x14ac:dyDescent="0.15">
      <c r="B123" s="87"/>
      <c r="P123" s="91"/>
      <c r="Q123" s="91"/>
      <c r="R123" s="91"/>
    </row>
    <row r="124" spans="2:18" x14ac:dyDescent="0.15">
      <c r="B124" s="87"/>
      <c r="P124" s="91"/>
      <c r="Q124" s="91"/>
      <c r="R124" s="91"/>
    </row>
    <row r="125" spans="2:18" x14ac:dyDescent="0.15">
      <c r="B125" s="87"/>
      <c r="P125" s="91"/>
      <c r="Q125" s="91"/>
      <c r="R125" s="91"/>
    </row>
    <row r="126" spans="2:18" x14ac:dyDescent="0.15">
      <c r="B126" s="87"/>
      <c r="P126" s="91"/>
      <c r="Q126" s="91"/>
      <c r="R126" s="91"/>
    </row>
    <row r="127" spans="2:18" x14ac:dyDescent="0.15">
      <c r="B127" s="87"/>
      <c r="P127" s="91"/>
      <c r="Q127" s="91"/>
      <c r="R127" s="91"/>
    </row>
    <row r="128" spans="2:18" x14ac:dyDescent="0.15">
      <c r="B128" s="87"/>
      <c r="P128" s="91"/>
      <c r="Q128" s="91"/>
      <c r="R128" s="91"/>
    </row>
    <row r="129" spans="2:18" x14ac:dyDescent="0.15">
      <c r="B129" s="87"/>
      <c r="P129" s="91"/>
      <c r="Q129" s="91"/>
      <c r="R129" s="91"/>
    </row>
    <row r="130" spans="2:18" x14ac:dyDescent="0.15">
      <c r="B130" s="87"/>
      <c r="P130" s="91"/>
      <c r="Q130" s="91"/>
      <c r="R130" s="91"/>
    </row>
    <row r="131" spans="2:18" x14ac:dyDescent="0.15">
      <c r="B131" s="87"/>
      <c r="P131" s="91"/>
      <c r="Q131" s="91"/>
      <c r="R131" s="91"/>
    </row>
    <row r="132" spans="2:18" x14ac:dyDescent="0.15">
      <c r="B132" s="87"/>
      <c r="P132" s="91"/>
      <c r="Q132" s="91"/>
      <c r="R132" s="91"/>
    </row>
    <row r="133" spans="2:18" x14ac:dyDescent="0.15">
      <c r="B133" s="87"/>
      <c r="P133" s="91"/>
      <c r="Q133" s="91"/>
      <c r="R133" s="91"/>
    </row>
    <row r="134" spans="2:18" x14ac:dyDescent="0.15">
      <c r="B134" s="87"/>
      <c r="P134" s="91"/>
      <c r="Q134" s="91"/>
      <c r="R134" s="91"/>
    </row>
    <row r="135" spans="2:18" x14ac:dyDescent="0.15">
      <c r="B135" s="87"/>
      <c r="P135" s="91"/>
      <c r="Q135" s="91"/>
      <c r="R135" s="91"/>
    </row>
    <row r="136" spans="2:18" x14ac:dyDescent="0.15">
      <c r="B136" s="87"/>
      <c r="P136" s="91"/>
      <c r="Q136" s="91"/>
      <c r="R136" s="91"/>
    </row>
    <row r="137" spans="2:18" x14ac:dyDescent="0.15">
      <c r="B137" s="87"/>
      <c r="P137" s="91"/>
      <c r="Q137" s="91"/>
      <c r="R137" s="91"/>
    </row>
    <row r="138" spans="2:18" x14ac:dyDescent="0.15">
      <c r="B138" s="87"/>
      <c r="P138" s="91"/>
      <c r="Q138" s="91"/>
      <c r="R138" s="91"/>
    </row>
    <row r="139" spans="2:18" x14ac:dyDescent="0.15">
      <c r="B139" s="87"/>
      <c r="P139" s="91"/>
      <c r="Q139" s="91"/>
      <c r="R139" s="91"/>
    </row>
    <row r="140" spans="2:18" x14ac:dyDescent="0.15">
      <c r="B140" s="87"/>
      <c r="P140" s="91"/>
      <c r="Q140" s="91"/>
      <c r="R140" s="91"/>
    </row>
    <row r="141" spans="2:18" x14ac:dyDescent="0.15">
      <c r="B141" s="87"/>
      <c r="P141" s="91"/>
      <c r="Q141" s="91"/>
      <c r="R141" s="91"/>
    </row>
    <row r="142" spans="2:18" x14ac:dyDescent="0.15">
      <c r="B142" s="87"/>
      <c r="P142" s="91"/>
      <c r="Q142" s="91"/>
      <c r="R142" s="91"/>
    </row>
    <row r="143" spans="2:18" x14ac:dyDescent="0.15">
      <c r="B143" s="87"/>
      <c r="P143" s="91"/>
      <c r="Q143" s="91"/>
      <c r="R143" s="91"/>
    </row>
    <row r="144" spans="2:18" x14ac:dyDescent="0.15">
      <c r="B144" s="87"/>
      <c r="P144" s="91"/>
      <c r="Q144" s="91"/>
      <c r="R144" s="91"/>
    </row>
    <row r="145" spans="2:18" x14ac:dyDescent="0.15">
      <c r="B145" s="87"/>
      <c r="P145" s="91"/>
      <c r="Q145" s="91"/>
      <c r="R145" s="91"/>
    </row>
    <row r="146" spans="2:18" x14ac:dyDescent="0.15">
      <c r="B146" s="87"/>
      <c r="P146" s="91"/>
      <c r="Q146" s="91"/>
      <c r="R146" s="91"/>
    </row>
    <row r="147" spans="2:18" x14ac:dyDescent="0.15">
      <c r="B147" s="87"/>
      <c r="P147" s="91"/>
      <c r="Q147" s="91"/>
      <c r="R147" s="91"/>
    </row>
    <row r="148" spans="2:18" x14ac:dyDescent="0.15">
      <c r="B148" s="87"/>
      <c r="P148" s="91"/>
      <c r="Q148" s="91"/>
      <c r="R148" s="91"/>
    </row>
    <row r="149" spans="2:18" x14ac:dyDescent="0.15">
      <c r="B149" s="87"/>
      <c r="P149" s="91"/>
      <c r="Q149" s="91"/>
      <c r="R149" s="91"/>
    </row>
    <row r="150" spans="2:18" x14ac:dyDescent="0.15">
      <c r="B150" s="87"/>
      <c r="P150" s="91"/>
      <c r="Q150" s="91"/>
      <c r="R150" s="91"/>
    </row>
    <row r="151" spans="2:18" x14ac:dyDescent="0.15">
      <c r="B151" s="87"/>
    </row>
    <row r="152" spans="2:18" x14ac:dyDescent="0.15">
      <c r="B152" s="87"/>
    </row>
    <row r="153" spans="2:18" x14ac:dyDescent="0.15">
      <c r="B153" s="87"/>
    </row>
    <row r="154" spans="2:18" x14ac:dyDescent="0.15">
      <c r="B154" s="87"/>
    </row>
    <row r="155" spans="2:18" x14ac:dyDescent="0.15">
      <c r="B155" s="87"/>
    </row>
    <row r="156" spans="2:18" x14ac:dyDescent="0.15">
      <c r="B156" s="87"/>
    </row>
    <row r="157" spans="2:18" x14ac:dyDescent="0.15">
      <c r="B157" s="87"/>
    </row>
    <row r="158" spans="2:18" x14ac:dyDescent="0.15">
      <c r="B158" s="87"/>
    </row>
    <row r="159" spans="2:18" x14ac:dyDescent="0.15">
      <c r="B159" s="87"/>
    </row>
    <row r="160" spans="2:18" x14ac:dyDescent="0.15">
      <c r="B160" s="87"/>
    </row>
    <row r="161" spans="2:2" x14ac:dyDescent="0.15">
      <c r="B161" s="87"/>
    </row>
    <row r="162" spans="2:2" x14ac:dyDescent="0.15">
      <c r="B162" s="87"/>
    </row>
    <row r="163" spans="2:2" x14ac:dyDescent="0.15">
      <c r="B163" s="87"/>
    </row>
    <row r="164" spans="2:2" x14ac:dyDescent="0.15">
      <c r="B164" s="87"/>
    </row>
    <row r="165" spans="2:2" x14ac:dyDescent="0.15">
      <c r="B165" s="87"/>
    </row>
    <row r="166" spans="2:2" x14ac:dyDescent="0.15">
      <c r="B166" s="87"/>
    </row>
    <row r="167" spans="2:2" x14ac:dyDescent="0.15">
      <c r="B167" s="87"/>
    </row>
    <row r="168" spans="2:2" x14ac:dyDescent="0.15">
      <c r="B168" s="87"/>
    </row>
    <row r="169" spans="2:2" x14ac:dyDescent="0.15">
      <c r="B169" s="87"/>
    </row>
    <row r="170" spans="2:2" x14ac:dyDescent="0.15">
      <c r="B170" s="87"/>
    </row>
    <row r="171" spans="2:2" x14ac:dyDescent="0.15">
      <c r="B171" s="87"/>
    </row>
    <row r="172" spans="2:2" x14ac:dyDescent="0.15">
      <c r="B172" s="87"/>
    </row>
    <row r="173" spans="2:2" x14ac:dyDescent="0.15">
      <c r="B173" s="87"/>
    </row>
    <row r="174" spans="2:2" x14ac:dyDescent="0.15">
      <c r="B174" s="87"/>
    </row>
    <row r="175" spans="2:2" x14ac:dyDescent="0.15">
      <c r="B175" s="87"/>
    </row>
    <row r="176" spans="2:2" x14ac:dyDescent="0.15">
      <c r="B176" s="87"/>
    </row>
    <row r="177" spans="2:2" x14ac:dyDescent="0.15">
      <c r="B177" s="87"/>
    </row>
    <row r="178" spans="2:2" x14ac:dyDescent="0.15">
      <c r="B178" s="87"/>
    </row>
    <row r="179" spans="2:2" x14ac:dyDescent="0.15">
      <c r="B179" s="87"/>
    </row>
    <row r="180" spans="2:2" x14ac:dyDescent="0.15">
      <c r="B180" s="87"/>
    </row>
    <row r="181" spans="2:2" x14ac:dyDescent="0.15">
      <c r="B181" s="87"/>
    </row>
    <row r="182" spans="2:2" x14ac:dyDescent="0.15">
      <c r="B182" s="87"/>
    </row>
    <row r="183" spans="2:2" x14ac:dyDescent="0.15">
      <c r="B183" s="87"/>
    </row>
    <row r="184" spans="2:2" x14ac:dyDescent="0.15">
      <c r="B184" s="87"/>
    </row>
    <row r="185" spans="2:2" x14ac:dyDescent="0.15">
      <c r="B185" s="87"/>
    </row>
    <row r="186" spans="2:2" x14ac:dyDescent="0.15">
      <c r="B186" s="87"/>
    </row>
    <row r="187" spans="2:2" x14ac:dyDescent="0.15">
      <c r="B187" s="87"/>
    </row>
    <row r="188" spans="2:2" x14ac:dyDescent="0.15">
      <c r="B188" s="87"/>
    </row>
    <row r="189" spans="2:2" x14ac:dyDescent="0.15">
      <c r="B189" s="87"/>
    </row>
    <row r="190" spans="2:2" x14ac:dyDescent="0.15">
      <c r="B190" s="87"/>
    </row>
    <row r="191" spans="2:2" x14ac:dyDescent="0.15">
      <c r="B191" s="87"/>
    </row>
    <row r="192" spans="2:2" x14ac:dyDescent="0.15">
      <c r="B192" s="87"/>
    </row>
    <row r="193" spans="2:2" x14ac:dyDescent="0.15">
      <c r="B193" s="87"/>
    </row>
    <row r="194" spans="2:2" x14ac:dyDescent="0.15">
      <c r="B194" s="87"/>
    </row>
    <row r="195" spans="2:2" x14ac:dyDescent="0.15">
      <c r="B195" s="87"/>
    </row>
    <row r="196" spans="2:2" x14ac:dyDescent="0.15">
      <c r="B196" s="87"/>
    </row>
    <row r="197" spans="2:2" x14ac:dyDescent="0.15">
      <c r="B197" s="87"/>
    </row>
    <row r="198" spans="2:2" x14ac:dyDescent="0.15">
      <c r="B198" s="87"/>
    </row>
    <row r="199" spans="2:2" x14ac:dyDescent="0.15">
      <c r="B199" s="87"/>
    </row>
    <row r="200" spans="2:2" x14ac:dyDescent="0.15">
      <c r="B200" s="87"/>
    </row>
    <row r="201" spans="2:2" x14ac:dyDescent="0.15">
      <c r="B201" s="87"/>
    </row>
    <row r="202" spans="2:2" x14ac:dyDescent="0.15">
      <c r="B202" s="87"/>
    </row>
    <row r="203" spans="2:2" x14ac:dyDescent="0.15">
      <c r="B203" s="87"/>
    </row>
    <row r="204" spans="2:2" x14ac:dyDescent="0.15">
      <c r="B204" s="87"/>
    </row>
    <row r="205" spans="2:2" x14ac:dyDescent="0.15">
      <c r="B205" s="87"/>
    </row>
    <row r="206" spans="2:2" x14ac:dyDescent="0.15">
      <c r="B206" s="87"/>
    </row>
    <row r="207" spans="2:2" x14ac:dyDescent="0.15">
      <c r="B207" s="87"/>
    </row>
    <row r="208" spans="2:2" x14ac:dyDescent="0.15">
      <c r="B208" s="87"/>
    </row>
    <row r="209" spans="2:2" x14ac:dyDescent="0.15">
      <c r="B209" s="87"/>
    </row>
    <row r="210" spans="2:2" x14ac:dyDescent="0.15">
      <c r="B210" s="87"/>
    </row>
    <row r="211" spans="2:2" x14ac:dyDescent="0.15">
      <c r="B211" s="87"/>
    </row>
    <row r="212" spans="2:2" x14ac:dyDescent="0.15">
      <c r="B212" s="87"/>
    </row>
    <row r="213" spans="2:2" x14ac:dyDescent="0.15">
      <c r="B213" s="87"/>
    </row>
    <row r="214" spans="2:2" x14ac:dyDescent="0.15">
      <c r="B214" s="87"/>
    </row>
    <row r="215" spans="2:2" x14ac:dyDescent="0.15">
      <c r="B215" s="87"/>
    </row>
    <row r="216" spans="2:2" x14ac:dyDescent="0.15">
      <c r="B216" s="87"/>
    </row>
    <row r="217" spans="2:2" x14ac:dyDescent="0.15">
      <c r="B217" s="87"/>
    </row>
    <row r="218" spans="2:2" x14ac:dyDescent="0.15">
      <c r="B218" s="87"/>
    </row>
    <row r="219" spans="2:2" x14ac:dyDescent="0.15">
      <c r="B219" s="87"/>
    </row>
    <row r="220" spans="2:2" x14ac:dyDescent="0.15">
      <c r="B220" s="87"/>
    </row>
    <row r="221" spans="2:2" x14ac:dyDescent="0.15">
      <c r="B221" s="87"/>
    </row>
    <row r="222" spans="2:2" x14ac:dyDescent="0.15">
      <c r="B222" s="87"/>
    </row>
    <row r="223" spans="2:2" x14ac:dyDescent="0.15">
      <c r="B223" s="87"/>
    </row>
    <row r="224" spans="2:2" x14ac:dyDescent="0.15">
      <c r="B224" s="87"/>
    </row>
    <row r="225" spans="2:2" x14ac:dyDescent="0.15">
      <c r="B225" s="87"/>
    </row>
    <row r="226" spans="2:2" x14ac:dyDescent="0.15">
      <c r="B226" s="87"/>
    </row>
    <row r="227" spans="2:2" x14ac:dyDescent="0.15">
      <c r="B227" s="87"/>
    </row>
    <row r="228" spans="2:2" x14ac:dyDescent="0.15">
      <c r="B228" s="87"/>
    </row>
    <row r="229" spans="2:2" x14ac:dyDescent="0.15">
      <c r="B229" s="87"/>
    </row>
    <row r="230" spans="2:2" x14ac:dyDescent="0.15">
      <c r="B230" s="87"/>
    </row>
    <row r="231" spans="2:2" x14ac:dyDescent="0.15">
      <c r="B231" s="87"/>
    </row>
    <row r="232" spans="2:2" x14ac:dyDescent="0.15">
      <c r="B232" s="87"/>
    </row>
    <row r="233" spans="2:2" x14ac:dyDescent="0.15">
      <c r="B233" s="87"/>
    </row>
    <row r="234" spans="2:2" x14ac:dyDescent="0.15">
      <c r="B234" s="87"/>
    </row>
    <row r="235" spans="2:2" x14ac:dyDescent="0.15">
      <c r="B235" s="87"/>
    </row>
    <row r="236" spans="2:2" x14ac:dyDescent="0.15">
      <c r="B236" s="87"/>
    </row>
    <row r="237" spans="2:2" x14ac:dyDescent="0.15">
      <c r="B237" s="87"/>
    </row>
    <row r="238" spans="2:2" x14ac:dyDescent="0.15">
      <c r="B238" s="87"/>
    </row>
    <row r="239" spans="2:2" x14ac:dyDescent="0.15">
      <c r="B239" s="87"/>
    </row>
    <row r="240" spans="2:2" x14ac:dyDescent="0.15">
      <c r="B240" s="87"/>
    </row>
    <row r="241" spans="2:2" x14ac:dyDescent="0.15">
      <c r="B241" s="87"/>
    </row>
  </sheetData>
  <sheetProtection sheet="1" objects="1" scenarios="1"/>
  <mergeCells count="4">
    <mergeCell ref="I3:J3"/>
    <mergeCell ref="E19:F19"/>
    <mergeCell ref="G19:H19"/>
    <mergeCell ref="J19:L19"/>
  </mergeCells>
  <phoneticPr fontId="9"/>
  <dataValidations count="4">
    <dataValidation type="list" allowBlank="1" showInputMessage="1" showErrorMessage="1" sqref="C12">
      <formula1>"割引く,割引かない"</formula1>
    </dataValidation>
    <dataValidation type="list" allowBlank="1" showInputMessage="1" showErrorMessage="1" sqref="C13">
      <formula1>"365,360"</formula1>
    </dataValidation>
    <dataValidation type="list" allowBlank="1" showInputMessage="1" showErrorMessage="1" sqref="C14">
      <formula1>"片端,両端"</formula1>
    </dataValidation>
    <dataValidation type="list" allowBlank="1" showInputMessage="1" showErrorMessage="1" sqref="C15">
      <formula1>"前払,後払"</formula1>
    </dataValidation>
  </dataValidations>
  <pageMargins left="0.39370078740157483" right="0.27559055118110237" top="0.27559055118110237" bottom="0" header="0.27559055118110237" footer="0.51181102362204722"/>
  <pageSetup paperSize="9" scale="54" orientation="landscape" r:id="rId1"/>
  <headerFooter alignWithMargins="0">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241"/>
  <sheetViews>
    <sheetView topLeftCell="A4" zoomScale="75" workbookViewId="0">
      <selection activeCell="G19" sqref="G19:H19"/>
    </sheetView>
  </sheetViews>
  <sheetFormatPr defaultRowHeight="13.5" x14ac:dyDescent="0.15"/>
  <cols>
    <col min="1" max="1" width="9" style="150"/>
    <col min="2" max="2" width="20.125" style="150" customWidth="1"/>
    <col min="3" max="3" width="13.375" style="43" customWidth="1"/>
    <col min="4" max="4" width="13.875" style="43" customWidth="1"/>
    <col min="5" max="6" width="12.375" style="44" customWidth="1"/>
    <col min="7" max="7" width="12.625" style="25" customWidth="1"/>
    <col min="8" max="8" width="14.125" style="25" customWidth="1"/>
    <col min="9" max="9" width="15.375" style="26" customWidth="1"/>
    <col min="10" max="10" width="12.875" style="26" customWidth="1"/>
    <col min="11" max="11" width="13.375" style="26" customWidth="1"/>
    <col min="12" max="12" width="13.25" style="26" customWidth="1"/>
    <col min="13" max="13" width="13" style="26" customWidth="1"/>
    <col min="14" max="14" width="8.25" style="26" customWidth="1"/>
    <col min="15" max="15" width="8.25" style="150" customWidth="1"/>
    <col min="16" max="16" width="10.375" style="151" customWidth="1"/>
    <col min="17" max="17" width="11.125" style="151" customWidth="1"/>
    <col min="18" max="18" width="10.125" style="151" customWidth="1"/>
    <col min="19" max="20" width="11" style="26" customWidth="1"/>
    <col min="21" max="16384" width="9" style="150"/>
  </cols>
  <sheetData>
    <row r="1" spans="2:20" ht="25.5" customHeight="1" x14ac:dyDescent="0.2">
      <c r="B1" s="16" t="s">
        <v>32</v>
      </c>
      <c r="M1" s="150"/>
      <c r="P1" s="15"/>
    </row>
    <row r="2" spans="2:20" ht="25.5" customHeight="1" x14ac:dyDescent="0.2">
      <c r="B2" s="15"/>
      <c r="M2" s="150"/>
      <c r="P2" s="15"/>
    </row>
    <row r="3" spans="2:20" ht="20.25" customHeight="1" thickBot="1" x14ac:dyDescent="0.2">
      <c r="C3" s="158" t="s">
        <v>54</v>
      </c>
      <c r="I3" s="260" t="s">
        <v>151</v>
      </c>
      <c r="J3" s="260"/>
      <c r="M3" s="150"/>
    </row>
    <row r="4" spans="2:20" ht="22.5" customHeight="1" x14ac:dyDescent="0.15">
      <c r="B4" s="98" t="s">
        <v>27</v>
      </c>
      <c r="C4" s="30">
        <v>1000000000</v>
      </c>
      <c r="D4" s="105" t="s">
        <v>40</v>
      </c>
      <c r="I4" s="93" t="s">
        <v>48</v>
      </c>
      <c r="J4" s="94">
        <f>IF(C15="前払",J6-J5,IF(C12="割引く",C4+M44,J6+J5))</f>
        <v>1003111274.7614671</v>
      </c>
      <c r="M4" s="150"/>
    </row>
    <row r="5" spans="2:20" ht="22.5" customHeight="1" x14ac:dyDescent="0.15">
      <c r="B5" s="99" t="s">
        <v>24</v>
      </c>
      <c r="C5" s="106">
        <f>ｾﾞﾛｸｰﾎﾟﾝﾚｰﾄ!C7</f>
        <v>37344</v>
      </c>
      <c r="D5" s="105"/>
      <c r="I5" s="93" t="s">
        <v>49</v>
      </c>
      <c r="J5" s="95">
        <f>IF(C15="前払",I21*C23*C7/C13,I21*(-C21)*C7/C13)</f>
        <v>147945.20547945207</v>
      </c>
      <c r="K5" s="25"/>
      <c r="M5" s="150"/>
    </row>
    <row r="6" spans="2:20" ht="22.5" customHeight="1" x14ac:dyDescent="0.15">
      <c r="B6" s="99" t="s">
        <v>29</v>
      </c>
      <c r="C6" s="32">
        <v>37335</v>
      </c>
      <c r="D6" s="105"/>
      <c r="I6" s="93" t="s">
        <v>47</v>
      </c>
      <c r="J6" s="94">
        <f>IF(C15="前払",M44+C4,IF(C12="割引く",J4-J5,M44+C4))</f>
        <v>1002963329.5559876</v>
      </c>
      <c r="K6" s="25"/>
      <c r="M6" s="150"/>
    </row>
    <row r="7" spans="2:20" ht="22.5" customHeight="1" x14ac:dyDescent="0.15">
      <c r="B7" s="99" t="s">
        <v>77</v>
      </c>
      <c r="C7" s="33">
        <v>6.0000000000000001E-3</v>
      </c>
      <c r="D7" s="105" t="s">
        <v>52</v>
      </c>
      <c r="F7" s="150"/>
      <c r="G7" s="152"/>
      <c r="I7" s="96" t="s">
        <v>51</v>
      </c>
      <c r="J7" s="143"/>
      <c r="M7" s="150"/>
    </row>
    <row r="8" spans="2:20" ht="22.5" customHeight="1" x14ac:dyDescent="0.15">
      <c r="B8" s="99" t="s">
        <v>78</v>
      </c>
      <c r="C8" s="33">
        <v>9.6509999999999999E-4</v>
      </c>
      <c r="D8" s="105" t="s">
        <v>53</v>
      </c>
      <c r="M8" s="150"/>
    </row>
    <row r="9" spans="2:20" ht="22.5" customHeight="1" x14ac:dyDescent="0.15">
      <c r="B9" s="99" t="s">
        <v>79</v>
      </c>
      <c r="C9" s="33">
        <v>5.0000000000000001E-3</v>
      </c>
      <c r="D9" s="105"/>
      <c r="G9" s="35"/>
      <c r="H9" s="36"/>
      <c r="M9" s="150"/>
      <c r="P9" s="153"/>
    </row>
    <row r="10" spans="2:20" ht="22.5" customHeight="1" x14ac:dyDescent="0.15">
      <c r="B10" s="100" t="s">
        <v>80</v>
      </c>
      <c r="C10" s="38">
        <v>4.0000000000000001E-3</v>
      </c>
      <c r="D10" s="105"/>
      <c r="G10" s="39"/>
      <c r="H10" s="154"/>
      <c r="I10" s="41"/>
      <c r="M10" s="150"/>
    </row>
    <row r="11" spans="2:20" ht="22.5" customHeight="1" x14ac:dyDescent="0.15">
      <c r="B11" s="100" t="s">
        <v>95</v>
      </c>
      <c r="C11" s="42">
        <f>C10*365/C13</f>
        <v>4.0000000000000001E-3</v>
      </c>
      <c r="D11" s="105"/>
      <c r="G11" s="39"/>
      <c r="H11" s="154"/>
      <c r="I11" s="41"/>
      <c r="M11" s="150"/>
    </row>
    <row r="12" spans="2:20" ht="22.5" customHeight="1" x14ac:dyDescent="0.15">
      <c r="B12" s="101" t="s">
        <v>30</v>
      </c>
      <c r="C12" s="45" t="s">
        <v>94</v>
      </c>
      <c r="D12" s="103" t="s">
        <v>96</v>
      </c>
      <c r="G12" s="39"/>
      <c r="H12" s="154"/>
      <c r="I12" s="41"/>
      <c r="M12" s="150"/>
    </row>
    <row r="13" spans="2:20" ht="22.5" customHeight="1" x14ac:dyDescent="0.15">
      <c r="B13" s="101" t="s">
        <v>81</v>
      </c>
      <c r="C13" s="47">
        <v>365</v>
      </c>
      <c r="D13" s="104" t="s">
        <v>97</v>
      </c>
      <c r="G13" s="39"/>
      <c r="H13" s="154"/>
      <c r="I13" s="41"/>
      <c r="M13" s="150"/>
    </row>
    <row r="14" spans="2:20" ht="22.5" customHeight="1" x14ac:dyDescent="0.15">
      <c r="B14" s="101" t="s">
        <v>112</v>
      </c>
      <c r="C14" s="45" t="s">
        <v>92</v>
      </c>
      <c r="D14" s="105" t="s">
        <v>98</v>
      </c>
      <c r="G14" s="39"/>
      <c r="H14" s="154"/>
      <c r="I14" s="41"/>
      <c r="M14" s="150"/>
    </row>
    <row r="15" spans="2:20" ht="22.5" customHeight="1" thickBot="1" x14ac:dyDescent="0.2">
      <c r="B15" s="102" t="s">
        <v>50</v>
      </c>
      <c r="C15" s="48" t="s">
        <v>93</v>
      </c>
      <c r="D15" s="105" t="s">
        <v>99</v>
      </c>
      <c r="G15" s="39"/>
      <c r="H15" s="154"/>
      <c r="I15" s="41"/>
      <c r="M15" s="150"/>
    </row>
    <row r="16" spans="2:20" ht="20.25" customHeight="1" x14ac:dyDescent="0.15">
      <c r="C16" s="150"/>
      <c r="D16" s="150"/>
      <c r="H16" s="50"/>
      <c r="I16" s="154"/>
      <c r="K16" s="31"/>
      <c r="M16" s="150"/>
      <c r="P16" s="255" t="s">
        <v>45</v>
      </c>
      <c r="Q16" s="142" t="s">
        <v>44</v>
      </c>
      <c r="R16" s="256" t="s">
        <v>285</v>
      </c>
      <c r="S16" s="143"/>
      <c r="T16" s="144"/>
    </row>
    <row r="17" spans="1:20" ht="20.25" customHeight="1" x14ac:dyDescent="0.15">
      <c r="H17" s="50"/>
      <c r="I17" s="154"/>
      <c r="K17" s="53"/>
      <c r="L17" s="54"/>
      <c r="P17" s="145">
        <f>ｾﾞﾛｸｰﾎﾟﾝﾚｰﾄ!C8</f>
        <v>37345</v>
      </c>
      <c r="Q17" s="146">
        <f>ｾﾞﾛｸｰﾎﾟﾝﾚｰﾄ!I8</f>
        <v>1</v>
      </c>
      <c r="R17" s="147">
        <f>ｾﾞﾛｸｰﾎﾟﾝﾚｰﾄ!L8</f>
        <v>1.0138888888888888E-3</v>
      </c>
      <c r="S17" s="143">
        <f t="shared" ref="S17:S47" si="0">Q18</f>
        <v>7</v>
      </c>
      <c r="T17" s="148">
        <f t="shared" ref="T17:T47" si="1">R18</f>
        <v>5.0694444444444441E-4</v>
      </c>
    </row>
    <row r="18" spans="1:20" ht="20.25" customHeight="1" thickBot="1" x14ac:dyDescent="0.2">
      <c r="A18" s="55"/>
      <c r="C18" s="56"/>
      <c r="D18" s="56"/>
      <c r="E18" s="155"/>
      <c r="F18" s="155"/>
      <c r="I18" s="58"/>
      <c r="J18" s="59"/>
      <c r="K18" s="59"/>
      <c r="L18" s="54"/>
      <c r="P18" s="145">
        <f>ｾﾞﾛｸｰﾎﾟﾝﾚｰﾄ!C9</f>
        <v>37351</v>
      </c>
      <c r="Q18" s="146">
        <f>ｾﾞﾛｸｰﾎﾟﾝﾚｰﾄ!I9</f>
        <v>7</v>
      </c>
      <c r="R18" s="147">
        <f>ｾﾞﾛｸｰﾎﾟﾝﾚｰﾄ!L9</f>
        <v>5.0694444444444441E-4</v>
      </c>
      <c r="S18" s="143">
        <f t="shared" si="0"/>
        <v>31</v>
      </c>
      <c r="T18" s="148">
        <f t="shared" si="1"/>
        <v>6.0833333333333323E-4</v>
      </c>
    </row>
    <row r="19" spans="1:20" ht="29.25" customHeight="1" x14ac:dyDescent="0.15">
      <c r="A19" s="60"/>
      <c r="B19" s="107" t="s">
        <v>22</v>
      </c>
      <c r="C19" s="108" t="s">
        <v>44</v>
      </c>
      <c r="D19" s="108" t="s">
        <v>38</v>
      </c>
      <c r="E19" s="261" t="s">
        <v>28</v>
      </c>
      <c r="F19" s="262"/>
      <c r="G19" s="263" t="s">
        <v>74</v>
      </c>
      <c r="H19" s="262"/>
      <c r="I19" s="109"/>
      <c r="J19" s="264" t="s">
        <v>75</v>
      </c>
      <c r="K19" s="265"/>
      <c r="L19" s="262"/>
      <c r="M19" s="110"/>
      <c r="P19" s="145">
        <f>ｾﾞﾛｸｰﾎﾟﾝﾚｰﾄ!C11</f>
        <v>37375</v>
      </c>
      <c r="Q19" s="146">
        <f>ｾﾞﾛｸｰﾎﾟﾝﾚｰﾄ!I11</f>
        <v>31</v>
      </c>
      <c r="R19" s="147">
        <f>ｾﾞﾛｸｰﾎﾟﾝﾚｰﾄ!L11</f>
        <v>6.0833333333333323E-4</v>
      </c>
      <c r="S19" s="143">
        <f t="shared" si="0"/>
        <v>61</v>
      </c>
      <c r="T19" s="148">
        <f t="shared" si="1"/>
        <v>7.0972222222222226E-4</v>
      </c>
    </row>
    <row r="20" spans="1:20" ht="32.25" customHeight="1" thickBot="1" x14ac:dyDescent="0.2">
      <c r="A20" s="60"/>
      <c r="B20" s="111" t="s">
        <v>43</v>
      </c>
      <c r="C20" s="112"/>
      <c r="D20" s="112"/>
      <c r="E20" s="113" t="s">
        <v>119</v>
      </c>
      <c r="F20" s="113" t="s">
        <v>118</v>
      </c>
      <c r="G20" s="114" t="s">
        <v>237</v>
      </c>
      <c r="H20" s="114" t="s">
        <v>238</v>
      </c>
      <c r="I20" s="115" t="s">
        <v>23</v>
      </c>
      <c r="J20" s="116" t="s">
        <v>76</v>
      </c>
      <c r="K20" s="117" t="s">
        <v>169</v>
      </c>
      <c r="L20" s="117" t="s">
        <v>33</v>
      </c>
      <c r="M20" s="118" t="s">
        <v>39</v>
      </c>
      <c r="N20" s="150"/>
      <c r="P20" s="145">
        <f>ｾﾞﾛｸｰﾎﾟﾝﾚｰﾄ!C12</f>
        <v>37405</v>
      </c>
      <c r="Q20" s="146">
        <f>ｾﾞﾛｸｰﾎﾟﾝﾚｰﾄ!I12</f>
        <v>61</v>
      </c>
      <c r="R20" s="147">
        <f>ｾﾞﾛｸｰﾎﾟﾝﾚｰﾄ!L12</f>
        <v>7.0972222222222226E-4</v>
      </c>
      <c r="S20" s="143">
        <f t="shared" si="0"/>
        <v>92</v>
      </c>
      <c r="T20" s="148">
        <f t="shared" si="1"/>
        <v>9.1250000000000001E-4</v>
      </c>
    </row>
    <row r="21" spans="1:20" ht="20.25" customHeight="1" x14ac:dyDescent="0.15">
      <c r="A21" s="60"/>
      <c r="B21" s="119">
        <f>C6</f>
        <v>37335</v>
      </c>
      <c r="C21" s="121">
        <f>IF(C14="両端",B21-$C$5-1,B21-$C$5)</f>
        <v>-9</v>
      </c>
      <c r="D21" s="122"/>
      <c r="E21" s="123"/>
      <c r="F21" s="123"/>
      <c r="G21" s="123"/>
      <c r="H21" s="123"/>
      <c r="I21" s="124">
        <f>C4</f>
        <v>1000000000</v>
      </c>
      <c r="J21" s="173"/>
      <c r="K21" s="170">
        <f>IF(C12="割引く",C7,0)</f>
        <v>0</v>
      </c>
      <c r="L21" s="132">
        <f>-I21*K21*C21/C13</f>
        <v>0</v>
      </c>
      <c r="M21" s="133">
        <f>L21*H23</f>
        <v>0</v>
      </c>
      <c r="N21" s="150"/>
      <c r="P21" s="145">
        <f>ｾﾞﾛｸｰﾎﾟﾝﾚｰﾄ!C13</f>
        <v>37436</v>
      </c>
      <c r="Q21" s="146">
        <f>ｾﾞﾛｸｰﾎﾟﾝﾚｰﾄ!I13</f>
        <v>92</v>
      </c>
      <c r="R21" s="147">
        <f>ｾﾞﾛｸｰﾎﾟﾝﾚｰﾄ!L13</f>
        <v>9.1250000000000001E-4</v>
      </c>
      <c r="S21" s="143">
        <f t="shared" si="0"/>
        <v>122</v>
      </c>
      <c r="T21" s="148">
        <f t="shared" si="1"/>
        <v>9.4349120370370372E-4</v>
      </c>
    </row>
    <row r="22" spans="1:20" ht="20.25" customHeight="1" x14ac:dyDescent="0.15">
      <c r="A22" s="60"/>
      <c r="B22" s="120">
        <f>C5</f>
        <v>37344</v>
      </c>
      <c r="C22" s="125">
        <f t="shared" ref="C22:C42" si="2">B22-$C$5</f>
        <v>0</v>
      </c>
      <c r="D22" s="126"/>
      <c r="E22" s="127"/>
      <c r="F22" s="127"/>
      <c r="G22" s="127"/>
      <c r="H22" s="127">
        <v>1</v>
      </c>
      <c r="I22" s="128">
        <f>C4</f>
        <v>1000000000</v>
      </c>
      <c r="J22" s="174"/>
      <c r="K22" s="129">
        <f>IF(C15="前払",C7-(C8+C10),0)</f>
        <v>0</v>
      </c>
      <c r="L22" s="128">
        <f>I22*K22*C23/C13</f>
        <v>0</v>
      </c>
      <c r="M22" s="135">
        <f>H22*L22</f>
        <v>0</v>
      </c>
      <c r="N22" s="150"/>
      <c r="P22" s="145">
        <f>ｾﾞﾛｸｰﾎﾟﾝﾚｰﾄ!C14</f>
        <v>37466</v>
      </c>
      <c r="Q22" s="146">
        <f>ｾﾞﾛｸｰﾎﾟﾝﾚｰﾄ!I14</f>
        <v>122</v>
      </c>
      <c r="R22" s="147">
        <f>ｾﾞﾛｸｰﾎﾟﾝﾚｰﾄ!L14</f>
        <v>9.4349120370370372E-4</v>
      </c>
      <c r="S22" s="143">
        <f t="shared" si="0"/>
        <v>153</v>
      </c>
      <c r="T22" s="148">
        <f t="shared" si="1"/>
        <v>9.7448240740740744E-4</v>
      </c>
    </row>
    <row r="23" spans="1:20" ht="20.25" customHeight="1" x14ac:dyDescent="0.15">
      <c r="A23" s="64"/>
      <c r="B23" s="65">
        <v>37519</v>
      </c>
      <c r="C23" s="125">
        <f t="shared" si="2"/>
        <v>175</v>
      </c>
      <c r="D23" s="126">
        <f>IF($C$15="前払",B24-B23,B23-B22)</f>
        <v>175</v>
      </c>
      <c r="E23" s="129">
        <f t="shared" ref="E23:E42" si="3">IF(C23=0,1,((VLOOKUP(C23,$Q$16:$T$301,2)*(VLOOKUP(C23,$Q$16:$T$301,3)-C23))+VLOOKUP(C23,$Q$16:$T$301,4)*(C23-VLOOKUP(C23,$Q$16:$T$301,1)))/(VLOOKUP(C23,$Q$16:$T$301,3)-VLOOKUP(C23,$Q$16:$T$301,1)))</f>
        <v>9.9647616487455199E-4</v>
      </c>
      <c r="F23" s="129">
        <f>E23+$C$11</f>
        <v>4.9964761648745521E-3</v>
      </c>
      <c r="G23" s="130">
        <f>IF(C23/365&lt;=1,1/(1+E23*C23/365),1/((1+E23/2)^(2*C23/365)))</f>
        <v>0.99952246560324576</v>
      </c>
      <c r="H23" s="127">
        <f t="shared" ref="H23:H42" si="4">IF(C23/365&lt;=1,1/(1+F23*C23/365),1/((1+F23/2)^(2*C23/365)))</f>
        <v>0.99761015428055499</v>
      </c>
      <c r="I23" s="128">
        <f>IF($C$15="前払",I22-J23,I22-J22)</f>
        <v>1000000000</v>
      </c>
      <c r="J23" s="66"/>
      <c r="K23" s="129">
        <f>IF(C15="前払",C9-C10,C7-(C8+C10))</f>
        <v>1.0349000000000001E-3</v>
      </c>
      <c r="L23" s="136">
        <f t="shared" ref="L23:L42" si="5">I23*K23*D23/$C$13</f>
        <v>496184.9315068493</v>
      </c>
      <c r="M23" s="137">
        <f t="shared" ref="M23:M42" si="6">L23*H23</f>
        <v>494999.12607223453</v>
      </c>
      <c r="N23" s="156"/>
      <c r="P23" s="145">
        <f>ｾﾞﾛｸｰﾎﾟﾝﾚｰﾄ!C15</f>
        <v>37497</v>
      </c>
      <c r="Q23" s="146">
        <f>ｾﾞﾛｸｰﾎﾟﾝﾚｰﾄ!I15</f>
        <v>153</v>
      </c>
      <c r="R23" s="147">
        <f>ｾﾞﾛｸｰﾎﾟﾝﾚｰﾄ!L15</f>
        <v>9.7448240740740744E-4</v>
      </c>
      <c r="S23" s="143">
        <f t="shared" si="0"/>
        <v>184</v>
      </c>
      <c r="T23" s="148">
        <f t="shared" si="1"/>
        <v>1.0054736111111112E-3</v>
      </c>
    </row>
    <row r="24" spans="1:20" ht="20.25" customHeight="1" x14ac:dyDescent="0.15">
      <c r="A24" s="64"/>
      <c r="B24" s="65">
        <v>37700</v>
      </c>
      <c r="C24" s="125">
        <f t="shared" si="2"/>
        <v>356</v>
      </c>
      <c r="D24" s="126">
        <f t="shared" ref="D24:D42" si="7">IF($C$15="前払",B25-B24,B24-B23)</f>
        <v>181</v>
      </c>
      <c r="E24" s="129">
        <f t="shared" si="3"/>
        <v>1.0775820881226055E-3</v>
      </c>
      <c r="F24" s="129">
        <f>E24+$C$11</f>
        <v>5.0775820881226053E-3</v>
      </c>
      <c r="G24" s="130">
        <f t="shared" ref="G24:G42" si="8">IF(C24/365&lt;=1,1/(1+E24*C24/365),1/((1+E24/2)^(2*C24/365)))</f>
        <v>0.99895009189468575</v>
      </c>
      <c r="H24" s="127">
        <f t="shared" si="4"/>
        <v>0.99507202378402371</v>
      </c>
      <c r="I24" s="128">
        <f t="shared" ref="I24:I42" si="9">IF($C$15="前払",I23-J24,I23-J23)</f>
        <v>1000000000</v>
      </c>
      <c r="J24" s="66"/>
      <c r="K24" s="129">
        <f>$C$9-$C$10</f>
        <v>1E-3</v>
      </c>
      <c r="L24" s="136">
        <f t="shared" si="5"/>
        <v>495890.41095890413</v>
      </c>
      <c r="M24" s="137">
        <f t="shared" si="6"/>
        <v>493446.67480796797</v>
      </c>
      <c r="N24" s="156"/>
      <c r="P24" s="145">
        <f>ｾﾞﾛｸｰﾎﾟﾝﾚｰﾄ!C16</f>
        <v>37528</v>
      </c>
      <c r="Q24" s="146">
        <f>ｾﾞﾛｸｰﾎﾟﾝﾚｰﾄ!I16</f>
        <v>184</v>
      </c>
      <c r="R24" s="147">
        <f>ｾﾞﾛｸｰﾎﾟﾝﾚｰﾄ!L16</f>
        <v>1.0054736111111112E-3</v>
      </c>
      <c r="S24" s="143">
        <f t="shared" si="0"/>
        <v>214</v>
      </c>
      <c r="T24" s="148">
        <f t="shared" si="1"/>
        <v>1.0181472222222222E-3</v>
      </c>
    </row>
    <row r="25" spans="1:20" ht="20.25" customHeight="1" x14ac:dyDescent="0.15">
      <c r="A25" s="64"/>
      <c r="B25" s="65">
        <v>37884</v>
      </c>
      <c r="C25" s="125">
        <f t="shared" si="2"/>
        <v>540</v>
      </c>
      <c r="D25" s="126">
        <f t="shared" si="7"/>
        <v>184</v>
      </c>
      <c r="E25" s="129">
        <f t="shared" si="3"/>
        <v>1.5036459836565955E-3</v>
      </c>
      <c r="F25" s="129">
        <f t="shared" ref="F25:F42" si="10">E25+$C$11</f>
        <v>5.5036459836565951E-3</v>
      </c>
      <c r="G25" s="130">
        <f t="shared" si="8"/>
        <v>0.99777873435302722</v>
      </c>
      <c r="H25" s="127">
        <f t="shared" si="4"/>
        <v>0.99190177109365185</v>
      </c>
      <c r="I25" s="128">
        <f t="shared" si="9"/>
        <v>1000000000</v>
      </c>
      <c r="J25" s="66"/>
      <c r="K25" s="129">
        <f t="shared" ref="K25:K42" si="11">$C$9-$C$10</f>
        <v>1E-3</v>
      </c>
      <c r="L25" s="136">
        <f t="shared" si="5"/>
        <v>504109.58904109587</v>
      </c>
      <c r="M25" s="137">
        <f t="shared" si="6"/>
        <v>500027.19419515599</v>
      </c>
      <c r="N25" s="156"/>
      <c r="P25" s="145">
        <f>ｾﾞﾛｸｰﾎﾟﾝﾚｰﾄ!C17</f>
        <v>37558</v>
      </c>
      <c r="Q25" s="146">
        <f>ｾﾞﾛｸｰﾎﾟﾝﾚｰﾄ!I17</f>
        <v>214</v>
      </c>
      <c r="R25" s="147">
        <f>ｾﾞﾛｸｰﾎﾟﾝﾚｰﾄ!L17</f>
        <v>1.0181472222222222E-3</v>
      </c>
      <c r="S25" s="143">
        <f t="shared" si="0"/>
        <v>245</v>
      </c>
      <c r="T25" s="148">
        <f t="shared" si="1"/>
        <v>1.0308208333333333E-3</v>
      </c>
    </row>
    <row r="26" spans="1:20" ht="20.25" customHeight="1" x14ac:dyDescent="0.15">
      <c r="A26" s="64"/>
      <c r="B26" s="65">
        <v>38066</v>
      </c>
      <c r="C26" s="125">
        <f t="shared" si="2"/>
        <v>722</v>
      </c>
      <c r="D26" s="126">
        <f t="shared" si="7"/>
        <v>182</v>
      </c>
      <c r="E26" s="129">
        <f t="shared" si="3"/>
        <v>1.9537309282486063E-3</v>
      </c>
      <c r="F26" s="129">
        <f t="shared" si="10"/>
        <v>5.9537309282486064E-3</v>
      </c>
      <c r="G26" s="130">
        <f t="shared" si="8"/>
        <v>0.99614469686918783</v>
      </c>
      <c r="H26" s="127">
        <f t="shared" si="4"/>
        <v>0.98830939778136673</v>
      </c>
      <c r="I26" s="128">
        <f t="shared" si="9"/>
        <v>1000000000</v>
      </c>
      <c r="J26" s="66"/>
      <c r="K26" s="129">
        <f t="shared" si="11"/>
        <v>1E-3</v>
      </c>
      <c r="L26" s="136">
        <f t="shared" si="5"/>
        <v>498630.1369863014</v>
      </c>
      <c r="M26" s="137">
        <f t="shared" si="6"/>
        <v>492800.85040057194</v>
      </c>
      <c r="N26" s="156"/>
      <c r="P26" s="145">
        <f>ｾﾞﾛｸｰﾎﾟﾝﾚｰﾄ!C18</f>
        <v>37589</v>
      </c>
      <c r="Q26" s="146">
        <f>ｾﾞﾛｸｰﾎﾟﾝﾚｰﾄ!I18</f>
        <v>245</v>
      </c>
      <c r="R26" s="147">
        <f>ｾﾞﾛｸｰﾎﾟﾝﾚｰﾄ!L18</f>
        <v>1.0308208333333333E-3</v>
      </c>
      <c r="S26" s="143">
        <f t="shared" si="0"/>
        <v>275</v>
      </c>
      <c r="T26" s="148">
        <f t="shared" si="1"/>
        <v>1.0434944444444446E-3</v>
      </c>
    </row>
    <row r="27" spans="1:20" ht="20.25" customHeight="1" x14ac:dyDescent="0.15">
      <c r="A27" s="64"/>
      <c r="B27" s="65">
        <v>38250</v>
      </c>
      <c r="C27" s="125">
        <f t="shared" si="2"/>
        <v>906</v>
      </c>
      <c r="D27" s="126">
        <f t="shared" si="7"/>
        <v>184</v>
      </c>
      <c r="E27" s="129">
        <f t="shared" si="3"/>
        <v>2.4050251372875488E-3</v>
      </c>
      <c r="F27" s="129">
        <f t="shared" si="10"/>
        <v>6.4050251372875493E-3</v>
      </c>
      <c r="G27" s="130">
        <f t="shared" si="8"/>
        <v>0.9940516149511599</v>
      </c>
      <c r="H27" s="127">
        <f t="shared" si="4"/>
        <v>0.98425221629617032</v>
      </c>
      <c r="I27" s="128">
        <f t="shared" si="9"/>
        <v>1000000000</v>
      </c>
      <c r="J27" s="66"/>
      <c r="K27" s="129">
        <f t="shared" si="11"/>
        <v>1E-3</v>
      </c>
      <c r="L27" s="136">
        <f t="shared" si="5"/>
        <v>504109.58904109587</v>
      </c>
      <c r="M27" s="137">
        <f t="shared" si="6"/>
        <v>496170.98026985023</v>
      </c>
      <c r="N27" s="156"/>
      <c r="P27" s="145">
        <f>ｾﾞﾛｸｰﾎﾟﾝﾚｰﾄ!C19</f>
        <v>37619</v>
      </c>
      <c r="Q27" s="146">
        <f>ｾﾞﾛｸｰﾎﾟﾝﾚｰﾄ!I19</f>
        <v>275</v>
      </c>
      <c r="R27" s="147">
        <f>ｾﾞﾛｸｰﾎﾟﾝﾚｰﾄ!L19</f>
        <v>1.0434944444444446E-3</v>
      </c>
      <c r="S27" s="143">
        <f t="shared" si="0"/>
        <v>306</v>
      </c>
      <c r="T27" s="148">
        <f t="shared" si="1"/>
        <v>1.0561680555555557E-3</v>
      </c>
    </row>
    <row r="28" spans="1:20" ht="20.25" customHeight="1" x14ac:dyDescent="0.15">
      <c r="A28" s="60"/>
      <c r="B28" s="65">
        <v>38431</v>
      </c>
      <c r="C28" s="125">
        <f t="shared" si="2"/>
        <v>1087</v>
      </c>
      <c r="D28" s="126">
        <f t="shared" si="7"/>
        <v>181</v>
      </c>
      <c r="E28" s="129">
        <f t="shared" si="3"/>
        <v>2.8562446779400149E-3</v>
      </c>
      <c r="F28" s="129">
        <f t="shared" si="10"/>
        <v>6.8562446779400149E-3</v>
      </c>
      <c r="G28" s="130">
        <f t="shared" si="8"/>
        <v>0.99153596010938871</v>
      </c>
      <c r="H28" s="127">
        <f t="shared" si="4"/>
        <v>0.97982279855395649</v>
      </c>
      <c r="I28" s="128">
        <f t="shared" si="9"/>
        <v>1000000000</v>
      </c>
      <c r="J28" s="66">
        <v>1000000000</v>
      </c>
      <c r="K28" s="129">
        <f t="shared" si="11"/>
        <v>1E-3</v>
      </c>
      <c r="L28" s="136">
        <f t="shared" si="5"/>
        <v>495890.41095890413</v>
      </c>
      <c r="M28" s="137">
        <f t="shared" si="6"/>
        <v>485884.73024182505</v>
      </c>
      <c r="N28" s="156"/>
      <c r="P28" s="145">
        <f>ｾﾞﾛｸｰﾎﾟﾝﾚｰﾄ!C20</f>
        <v>37650</v>
      </c>
      <c r="Q28" s="146">
        <f>ｾﾞﾛｸｰﾎﾟﾝﾚｰﾄ!I20</f>
        <v>306</v>
      </c>
      <c r="R28" s="147">
        <f>ｾﾞﾛｸｰﾎﾟﾝﾚｰﾄ!L20</f>
        <v>1.0561680555555557E-3</v>
      </c>
      <c r="S28" s="143">
        <f t="shared" si="0"/>
        <v>336</v>
      </c>
      <c r="T28" s="148">
        <f t="shared" si="1"/>
        <v>1.0688416666666668E-3</v>
      </c>
    </row>
    <row r="29" spans="1:20" ht="20.25" customHeight="1" x14ac:dyDescent="0.15">
      <c r="A29" s="60"/>
      <c r="B29" s="65">
        <v>38615</v>
      </c>
      <c r="C29" s="125">
        <f t="shared" si="2"/>
        <v>1271</v>
      </c>
      <c r="D29" s="126">
        <f t="shared" si="7"/>
        <v>184</v>
      </c>
      <c r="E29" s="129">
        <f t="shared" si="3"/>
        <v>3.3566804310583369E-3</v>
      </c>
      <c r="F29" s="129">
        <f t="shared" si="10"/>
        <v>7.3566804310583375E-3</v>
      </c>
      <c r="G29" s="130">
        <f t="shared" si="8"/>
        <v>0.98838912531395895</v>
      </c>
      <c r="H29" s="127">
        <f t="shared" si="4"/>
        <v>0.97475378055101924</v>
      </c>
      <c r="I29" s="128">
        <f t="shared" si="9"/>
        <v>0</v>
      </c>
      <c r="J29" s="66"/>
      <c r="K29" s="129">
        <f t="shared" si="11"/>
        <v>1E-3</v>
      </c>
      <c r="L29" s="136">
        <f t="shared" si="5"/>
        <v>0</v>
      </c>
      <c r="M29" s="137">
        <f t="shared" si="6"/>
        <v>0</v>
      </c>
      <c r="N29" s="150"/>
      <c r="P29" s="145">
        <f>ｾﾞﾛｸｰﾎﾟﾝﾚｰﾄ!C21</f>
        <v>37680</v>
      </c>
      <c r="Q29" s="146">
        <f>ｾﾞﾛｸｰﾎﾟﾝﾚｰﾄ!I21</f>
        <v>336</v>
      </c>
      <c r="R29" s="147">
        <f>ｾﾞﾛｸｰﾎﾟﾝﾚｰﾄ!L21</f>
        <v>1.0688416666666668E-3</v>
      </c>
      <c r="S29" s="143">
        <f t="shared" si="0"/>
        <v>365</v>
      </c>
      <c r="T29" s="148">
        <f t="shared" si="1"/>
        <v>1.0815152777777779E-3</v>
      </c>
    </row>
    <row r="30" spans="1:20" ht="20.25" customHeight="1" x14ac:dyDescent="0.15">
      <c r="A30" s="60"/>
      <c r="B30" s="65">
        <v>38796</v>
      </c>
      <c r="C30" s="125">
        <f t="shared" si="2"/>
        <v>1452</v>
      </c>
      <c r="D30" s="126">
        <f t="shared" si="7"/>
        <v>181</v>
      </c>
      <c r="E30" s="129">
        <f t="shared" si="3"/>
        <v>3.8596979292027126E-3</v>
      </c>
      <c r="F30" s="129">
        <f t="shared" si="10"/>
        <v>7.8596979292027136E-3</v>
      </c>
      <c r="G30" s="130">
        <f t="shared" si="8"/>
        <v>0.98477765033536113</v>
      </c>
      <c r="H30" s="127">
        <f t="shared" si="4"/>
        <v>0.96927661009778521</v>
      </c>
      <c r="I30" s="128">
        <f t="shared" si="9"/>
        <v>0</v>
      </c>
      <c r="J30" s="66"/>
      <c r="K30" s="129">
        <f t="shared" si="11"/>
        <v>1E-3</v>
      </c>
      <c r="L30" s="136">
        <f t="shared" si="5"/>
        <v>0</v>
      </c>
      <c r="M30" s="137">
        <f t="shared" si="6"/>
        <v>0</v>
      </c>
      <c r="N30" s="150"/>
      <c r="O30" s="152"/>
      <c r="P30" s="145">
        <f>ｾﾞﾛｸｰﾎﾟﾝﾚｰﾄ!C22</f>
        <v>37709</v>
      </c>
      <c r="Q30" s="146">
        <f>ｾﾞﾛｸｰﾎﾟﾝﾚｰﾄ!I22</f>
        <v>365</v>
      </c>
      <c r="R30" s="147">
        <f>ｾﾞﾛｸｰﾎﾟﾝﾚｰﾄ!L22</f>
        <v>1.0815152777777779E-3</v>
      </c>
      <c r="S30" s="143">
        <f t="shared" si="0"/>
        <v>549</v>
      </c>
      <c r="T30" s="148">
        <f t="shared" si="1"/>
        <v>1.5253555628160775E-3</v>
      </c>
    </row>
    <row r="31" spans="1:20" ht="20.25" customHeight="1" x14ac:dyDescent="0.15">
      <c r="A31" s="60"/>
      <c r="B31" s="65">
        <v>38980</v>
      </c>
      <c r="C31" s="125">
        <f t="shared" si="2"/>
        <v>1636</v>
      </c>
      <c r="D31" s="126">
        <f t="shared" si="7"/>
        <v>184</v>
      </c>
      <c r="E31" s="129">
        <f t="shared" si="3"/>
        <v>4.3885690890996566E-3</v>
      </c>
      <c r="F31" s="129">
        <f t="shared" si="10"/>
        <v>8.3885690890996567E-3</v>
      </c>
      <c r="G31" s="130">
        <f t="shared" si="8"/>
        <v>0.98054292209464589</v>
      </c>
      <c r="H31" s="127">
        <f t="shared" si="4"/>
        <v>0.96317462967805734</v>
      </c>
      <c r="I31" s="128">
        <f t="shared" si="9"/>
        <v>0</v>
      </c>
      <c r="J31" s="66"/>
      <c r="K31" s="129">
        <f t="shared" si="11"/>
        <v>1E-3</v>
      </c>
      <c r="L31" s="136">
        <f t="shared" si="5"/>
        <v>0</v>
      </c>
      <c r="M31" s="137">
        <f t="shared" si="6"/>
        <v>0</v>
      </c>
      <c r="N31" s="150"/>
      <c r="P31" s="145">
        <f>ｾﾞﾛｸｰﾎﾟﾝﾚｰﾄ!C23</f>
        <v>37893</v>
      </c>
      <c r="Q31" s="146">
        <f>ｾﾞﾛｸｰﾎﾟﾝﾚｰﾄ!I23</f>
        <v>549</v>
      </c>
      <c r="R31" s="147">
        <f>ｾﾞﾛｸｰﾎﾟﾝﾚｰﾄ!L23</f>
        <v>1.5253555628160775E-3</v>
      </c>
      <c r="S31" s="143">
        <f t="shared" si="0"/>
        <v>731</v>
      </c>
      <c r="T31" s="148">
        <f t="shared" si="1"/>
        <v>1.9760163518838247E-3</v>
      </c>
    </row>
    <row r="32" spans="1:20" ht="20.25" customHeight="1" x14ac:dyDescent="0.15">
      <c r="A32" s="60"/>
      <c r="B32" s="65">
        <v>39161</v>
      </c>
      <c r="C32" s="125">
        <f t="shared" si="2"/>
        <v>1817</v>
      </c>
      <c r="D32" s="126">
        <f t="shared" si="7"/>
        <v>181</v>
      </c>
      <c r="E32" s="129">
        <f t="shared" si="3"/>
        <v>4.9191158893561373E-3</v>
      </c>
      <c r="F32" s="129">
        <f t="shared" si="10"/>
        <v>8.9191158893561374E-3</v>
      </c>
      <c r="G32" s="130">
        <f t="shared" si="8"/>
        <v>0.97583896802447023</v>
      </c>
      <c r="H32" s="127">
        <f t="shared" si="4"/>
        <v>0.95666559133168472</v>
      </c>
      <c r="I32" s="128">
        <f t="shared" si="9"/>
        <v>0</v>
      </c>
      <c r="J32" s="66"/>
      <c r="K32" s="129">
        <f t="shared" si="11"/>
        <v>1E-3</v>
      </c>
      <c r="L32" s="136">
        <f t="shared" si="5"/>
        <v>0</v>
      </c>
      <c r="M32" s="137">
        <f t="shared" si="6"/>
        <v>0</v>
      </c>
      <c r="N32" s="150"/>
      <c r="P32" s="145">
        <f>ｾﾞﾛｸｰﾎﾟﾝﾚｰﾄ!C24</f>
        <v>38075</v>
      </c>
      <c r="Q32" s="146">
        <f>ｾﾞﾛｸｰﾎﾟﾝﾚｰﾄ!I24</f>
        <v>731</v>
      </c>
      <c r="R32" s="147">
        <f>ｾﾞﾛｸｰﾎﾟﾝﾚｰﾄ!L24</f>
        <v>1.9760163518838247E-3</v>
      </c>
      <c r="S32" s="143">
        <f t="shared" si="0"/>
        <v>915</v>
      </c>
      <c r="T32" s="148">
        <f t="shared" si="1"/>
        <v>2.4270884462511688E-3</v>
      </c>
    </row>
    <row r="33" spans="1:20" ht="20.25" customHeight="1" x14ac:dyDescent="0.15">
      <c r="A33" s="60"/>
      <c r="B33" s="65">
        <v>39345</v>
      </c>
      <c r="C33" s="125">
        <f t="shared" si="2"/>
        <v>2001</v>
      </c>
      <c r="D33" s="126">
        <f t="shared" si="7"/>
        <v>184</v>
      </c>
      <c r="E33" s="129">
        <f t="shared" si="3"/>
        <v>5.4458055218260092E-3</v>
      </c>
      <c r="F33" s="129">
        <f t="shared" si="10"/>
        <v>9.4458055218260093E-3</v>
      </c>
      <c r="G33" s="130">
        <f t="shared" si="8"/>
        <v>0.97062568646270908</v>
      </c>
      <c r="H33" s="127">
        <f t="shared" si="4"/>
        <v>0.94964996865451423</v>
      </c>
      <c r="I33" s="128">
        <f t="shared" si="9"/>
        <v>0</v>
      </c>
      <c r="J33" s="66"/>
      <c r="K33" s="129">
        <f t="shared" si="11"/>
        <v>1E-3</v>
      </c>
      <c r="L33" s="136">
        <f t="shared" si="5"/>
        <v>0</v>
      </c>
      <c r="M33" s="137">
        <f t="shared" si="6"/>
        <v>0</v>
      </c>
      <c r="N33" s="150"/>
      <c r="P33" s="145">
        <f>ｾﾞﾛｸｰﾎﾟﾝﾚｰﾄ!C25</f>
        <v>38259</v>
      </c>
      <c r="Q33" s="146">
        <f>ｾﾞﾛｸｰﾎﾟﾝﾚｰﾄ!I25</f>
        <v>915</v>
      </c>
      <c r="R33" s="147">
        <f>ｾﾞﾛｸｰﾎﾟﾝﾚｰﾄ!L25</f>
        <v>2.4270884462511688E-3</v>
      </c>
      <c r="S33" s="143">
        <f t="shared" si="0"/>
        <v>1096</v>
      </c>
      <c r="T33" s="148">
        <f t="shared" si="1"/>
        <v>2.8787005272725708E-3</v>
      </c>
    </row>
    <row r="34" spans="1:20" ht="20.25" customHeight="1" x14ac:dyDescent="0.15">
      <c r="A34" s="60"/>
      <c r="B34" s="65">
        <v>39527</v>
      </c>
      <c r="C34" s="125">
        <f t="shared" si="2"/>
        <v>2183</v>
      </c>
      <c r="D34" s="126">
        <f t="shared" si="7"/>
        <v>182</v>
      </c>
      <c r="E34" s="129">
        <f t="shared" si="3"/>
        <v>5.9730207189100104E-3</v>
      </c>
      <c r="F34" s="129">
        <f t="shared" si="10"/>
        <v>9.9730207189100105E-3</v>
      </c>
      <c r="G34" s="130">
        <f t="shared" si="8"/>
        <v>0.96495835424985354</v>
      </c>
      <c r="H34" s="127">
        <f t="shared" si="4"/>
        <v>0.94223681635656786</v>
      </c>
      <c r="I34" s="128">
        <f t="shared" si="9"/>
        <v>0</v>
      </c>
      <c r="J34" s="66"/>
      <c r="K34" s="129">
        <f t="shared" si="11"/>
        <v>1E-3</v>
      </c>
      <c r="L34" s="136">
        <f t="shared" si="5"/>
        <v>0</v>
      </c>
      <c r="M34" s="137">
        <f t="shared" si="6"/>
        <v>0</v>
      </c>
      <c r="N34" s="150"/>
      <c r="P34" s="145">
        <f>ｾﾞﾛｸｰﾎﾟﾝﾚｰﾄ!C26</f>
        <v>38440</v>
      </c>
      <c r="Q34" s="146">
        <f>ｾﾞﾛｸｰﾎﾟﾝﾚｰﾄ!I26</f>
        <v>1096</v>
      </c>
      <c r="R34" s="147">
        <f>ｾﾞﾛｸｰﾎﾟﾝﾚｰﾄ!L26</f>
        <v>2.8787005272725708E-3</v>
      </c>
      <c r="S34" s="143">
        <f t="shared" si="0"/>
        <v>1280</v>
      </c>
      <c r="T34" s="148">
        <f t="shared" si="1"/>
        <v>3.3812622546816051E-3</v>
      </c>
    </row>
    <row r="35" spans="1:20" ht="20.25" customHeight="1" x14ac:dyDescent="0.15">
      <c r="A35" s="60"/>
      <c r="B35" s="65">
        <v>39711</v>
      </c>
      <c r="C35" s="125">
        <f t="shared" si="2"/>
        <v>2367</v>
      </c>
      <c r="D35" s="126">
        <f t="shared" si="7"/>
        <v>184</v>
      </c>
      <c r="E35" s="129">
        <f t="shared" si="3"/>
        <v>6.4902092043032248E-3</v>
      </c>
      <c r="F35" s="129">
        <f t="shared" si="10"/>
        <v>1.0490209204303224E-2</v>
      </c>
      <c r="G35" s="130">
        <f t="shared" si="8"/>
        <v>0.95885020195192849</v>
      </c>
      <c r="H35" s="127">
        <f t="shared" si="4"/>
        <v>0.93440015423997591</v>
      </c>
      <c r="I35" s="128">
        <f t="shared" si="9"/>
        <v>0</v>
      </c>
      <c r="J35" s="66"/>
      <c r="K35" s="129">
        <f t="shared" si="11"/>
        <v>1E-3</v>
      </c>
      <c r="L35" s="136">
        <f t="shared" si="5"/>
        <v>0</v>
      </c>
      <c r="M35" s="137">
        <f t="shared" si="6"/>
        <v>0</v>
      </c>
      <c r="N35" s="150"/>
      <c r="P35" s="145">
        <f>ｾﾞﾛｸｰﾎﾟﾝﾚｰﾄ!C27</f>
        <v>38624</v>
      </c>
      <c r="Q35" s="146">
        <f>ｾﾞﾛｸｰﾎﾟﾝﾚｰﾄ!I27</f>
        <v>1280</v>
      </c>
      <c r="R35" s="147">
        <f>ｾﾞﾛｸｰﾎﾟﾝﾚｰﾄ!L27</f>
        <v>3.3812622546816051E-3</v>
      </c>
      <c r="S35" s="143">
        <f t="shared" si="0"/>
        <v>1461</v>
      </c>
      <c r="T35" s="148">
        <f t="shared" si="1"/>
        <v>3.8847323540323053E-3</v>
      </c>
    </row>
    <row r="36" spans="1:20" ht="20.25" customHeight="1" x14ac:dyDescent="0.15">
      <c r="A36" s="60"/>
      <c r="B36" s="65">
        <v>39892</v>
      </c>
      <c r="C36" s="125">
        <f t="shared" si="2"/>
        <v>2548</v>
      </c>
      <c r="D36" s="126">
        <f t="shared" si="7"/>
        <v>181</v>
      </c>
      <c r="E36" s="129">
        <f t="shared" si="3"/>
        <v>7.0078942908959286E-3</v>
      </c>
      <c r="F36" s="129">
        <f t="shared" si="10"/>
        <v>1.100789429089593E-2</v>
      </c>
      <c r="G36" s="130">
        <f t="shared" si="8"/>
        <v>0.95233791571243709</v>
      </c>
      <c r="H36" s="127">
        <f t="shared" si="4"/>
        <v>0.9262293012648054</v>
      </c>
      <c r="I36" s="128">
        <f t="shared" si="9"/>
        <v>0</v>
      </c>
      <c r="J36" s="66"/>
      <c r="K36" s="129">
        <f t="shared" si="11"/>
        <v>1E-3</v>
      </c>
      <c r="L36" s="136">
        <f t="shared" si="5"/>
        <v>0</v>
      </c>
      <c r="M36" s="137">
        <f t="shared" si="6"/>
        <v>0</v>
      </c>
      <c r="N36" s="150"/>
      <c r="P36" s="145">
        <f>ｾﾞﾛｸｰﾎﾟﾝﾚｰﾄ!C28</f>
        <v>38805</v>
      </c>
      <c r="Q36" s="146">
        <f>ｾﾞﾛｸｰﾎﾟﾝﾚｰﾄ!I28</f>
        <v>1461</v>
      </c>
      <c r="R36" s="147">
        <f>ｾﾞﾛｸｰﾎﾟﾝﾚｰﾄ!L28</f>
        <v>3.8847323540323053E-3</v>
      </c>
      <c r="S36" s="143">
        <f t="shared" si="0"/>
        <v>1645</v>
      </c>
      <c r="T36" s="148">
        <f t="shared" si="1"/>
        <v>4.4144806926174063E-3</v>
      </c>
    </row>
    <row r="37" spans="1:20" ht="20.25" customHeight="1" x14ac:dyDescent="0.15">
      <c r="A37" s="60"/>
      <c r="B37" s="65">
        <v>40076</v>
      </c>
      <c r="C37" s="125">
        <f t="shared" si="2"/>
        <v>2732</v>
      </c>
      <c r="D37" s="126">
        <f t="shared" si="7"/>
        <v>184</v>
      </c>
      <c r="E37" s="129">
        <f t="shared" si="3"/>
        <v>7.5035762280032921E-3</v>
      </c>
      <c r="F37" s="129">
        <f t="shared" si="10"/>
        <v>1.1503576228003291E-2</v>
      </c>
      <c r="G37" s="130">
        <f t="shared" si="8"/>
        <v>0.94548367252247101</v>
      </c>
      <c r="H37" s="127">
        <f t="shared" si="4"/>
        <v>0.91772563910529692</v>
      </c>
      <c r="I37" s="128">
        <f t="shared" si="9"/>
        <v>0</v>
      </c>
      <c r="J37" s="66"/>
      <c r="K37" s="129">
        <f t="shared" si="11"/>
        <v>1E-3</v>
      </c>
      <c r="L37" s="136">
        <f t="shared" si="5"/>
        <v>0</v>
      </c>
      <c r="M37" s="137">
        <f t="shared" si="6"/>
        <v>0</v>
      </c>
      <c r="N37" s="150"/>
      <c r="P37" s="145">
        <f>ｾﾞﾛｸｰﾎﾟﾝﾚｰﾄ!C29</f>
        <v>38989</v>
      </c>
      <c r="Q37" s="146">
        <f>ｾﾞﾛｸｰﾎﾟﾝﾚｰﾄ!I29</f>
        <v>1645</v>
      </c>
      <c r="R37" s="147">
        <f>ｾﾞﾛｸｰﾎﾟﾝﾚｰﾄ!L29</f>
        <v>4.4144806926174063E-3</v>
      </c>
      <c r="S37" s="143">
        <f t="shared" si="0"/>
        <v>1826</v>
      </c>
      <c r="T37" s="148">
        <f t="shared" si="1"/>
        <v>4.9455212194180476E-3</v>
      </c>
    </row>
    <row r="38" spans="1:20" ht="20.25" customHeight="1" x14ac:dyDescent="0.15">
      <c r="A38" s="60"/>
      <c r="B38" s="65">
        <v>40257</v>
      </c>
      <c r="C38" s="125">
        <f t="shared" si="2"/>
        <v>2913</v>
      </c>
      <c r="D38" s="126">
        <f t="shared" si="7"/>
        <v>181</v>
      </c>
      <c r="E38" s="129">
        <f t="shared" si="3"/>
        <v>7.999159757355408E-3</v>
      </c>
      <c r="F38" s="129">
        <f t="shared" si="10"/>
        <v>1.1999159757355408E-2</v>
      </c>
      <c r="G38" s="130">
        <f t="shared" si="8"/>
        <v>0.93827467478916615</v>
      </c>
      <c r="H38" s="127">
        <f t="shared" si="4"/>
        <v>0.90893923821863665</v>
      </c>
      <c r="I38" s="128">
        <f t="shared" si="9"/>
        <v>0</v>
      </c>
      <c r="J38" s="66"/>
      <c r="K38" s="129">
        <f t="shared" si="11"/>
        <v>1E-3</v>
      </c>
      <c r="L38" s="136">
        <f t="shared" si="5"/>
        <v>0</v>
      </c>
      <c r="M38" s="137">
        <f t="shared" si="6"/>
        <v>0</v>
      </c>
      <c r="N38" s="150"/>
      <c r="P38" s="145">
        <f>ｾﾞﾛｸｰﾎﾟﾝﾚｰﾄ!C30</f>
        <v>39170</v>
      </c>
      <c r="Q38" s="146">
        <f>ｾﾞﾛｸｰﾎﾟﾝﾚｰﾄ!I30</f>
        <v>1826</v>
      </c>
      <c r="R38" s="147">
        <f>ｾﾞﾛｸｰﾎﾟﾝﾚｰﾄ!L30</f>
        <v>4.9455212194180476E-3</v>
      </c>
      <c r="S38" s="143">
        <f t="shared" si="0"/>
        <v>2010</v>
      </c>
      <c r="T38" s="148">
        <f t="shared" si="1"/>
        <v>5.47153442880699E-3</v>
      </c>
    </row>
    <row r="39" spans="1:20" ht="20.25" customHeight="1" x14ac:dyDescent="0.15">
      <c r="A39" s="60"/>
      <c r="B39" s="65">
        <v>40441</v>
      </c>
      <c r="C39" s="125">
        <f t="shared" si="2"/>
        <v>3097</v>
      </c>
      <c r="D39" s="126">
        <f t="shared" si="7"/>
        <v>184</v>
      </c>
      <c r="E39" s="129">
        <f t="shared" si="3"/>
        <v>8.4725617353168196E-3</v>
      </c>
      <c r="F39" s="129">
        <f t="shared" si="10"/>
        <v>1.247256173531682E-2</v>
      </c>
      <c r="G39" s="130">
        <f t="shared" si="8"/>
        <v>0.93077541238991579</v>
      </c>
      <c r="H39" s="127">
        <f t="shared" si="4"/>
        <v>0.89987428528542512</v>
      </c>
      <c r="I39" s="128">
        <f t="shared" si="9"/>
        <v>0</v>
      </c>
      <c r="J39" s="66"/>
      <c r="K39" s="129">
        <f t="shared" si="11"/>
        <v>1E-3</v>
      </c>
      <c r="L39" s="136">
        <f t="shared" si="5"/>
        <v>0</v>
      </c>
      <c r="M39" s="137">
        <f t="shared" si="6"/>
        <v>0</v>
      </c>
      <c r="N39" s="150"/>
      <c r="P39" s="145">
        <f>ｾﾞﾛｸｰﾎﾟﾝﾚｰﾄ!C31</f>
        <v>39354</v>
      </c>
      <c r="Q39" s="146">
        <f>ｾﾞﾛｸｰﾎﾟﾝﾚｰﾄ!I31</f>
        <v>2010</v>
      </c>
      <c r="R39" s="147">
        <f>ｾﾞﾛｸｰﾎﾟﾝﾚｰﾄ!L31</f>
        <v>5.47153442880699E-3</v>
      </c>
      <c r="S39" s="143">
        <f t="shared" si="0"/>
        <v>2192</v>
      </c>
      <c r="T39" s="148">
        <f t="shared" si="1"/>
        <v>5.9991096010540979E-3</v>
      </c>
    </row>
    <row r="40" spans="1:20" ht="20.25" customHeight="1" x14ac:dyDescent="0.15">
      <c r="A40" s="60"/>
      <c r="B40" s="65">
        <v>40622</v>
      </c>
      <c r="C40" s="125">
        <f t="shared" si="2"/>
        <v>3278</v>
      </c>
      <c r="D40" s="126">
        <f t="shared" si="7"/>
        <v>181</v>
      </c>
      <c r="E40" s="129">
        <f t="shared" si="3"/>
        <v>8.9460182617274054E-3</v>
      </c>
      <c r="F40" s="129">
        <f t="shared" si="10"/>
        <v>1.2946018261727405E-2</v>
      </c>
      <c r="G40" s="130">
        <f t="shared" si="8"/>
        <v>0.92296548058086714</v>
      </c>
      <c r="H40" s="127">
        <f t="shared" si="4"/>
        <v>0.8905721073873839</v>
      </c>
      <c r="I40" s="128">
        <f t="shared" si="9"/>
        <v>0</v>
      </c>
      <c r="J40" s="66"/>
      <c r="K40" s="129">
        <f t="shared" si="11"/>
        <v>1E-3</v>
      </c>
      <c r="L40" s="136">
        <f t="shared" si="5"/>
        <v>0</v>
      </c>
      <c r="M40" s="137">
        <f t="shared" si="6"/>
        <v>0</v>
      </c>
      <c r="P40" s="145">
        <f>ｾﾞﾛｸｰﾎﾟﾝﾚｰﾄ!C32</f>
        <v>39536</v>
      </c>
      <c r="Q40" s="146">
        <f>ｾﾞﾛｸｰﾎﾟﾝﾚｰﾄ!I32</f>
        <v>2192</v>
      </c>
      <c r="R40" s="147">
        <f>ｾﾞﾛｸｰﾎﾟﾝﾚｰﾄ!L32</f>
        <v>5.9991096010540979E-3</v>
      </c>
      <c r="S40" s="143">
        <f t="shared" si="0"/>
        <v>2376</v>
      </c>
      <c r="T40" s="148">
        <f t="shared" si="1"/>
        <v>6.5154657553274653E-3</v>
      </c>
    </row>
    <row r="41" spans="1:20" ht="20.25" customHeight="1" x14ac:dyDescent="0.15">
      <c r="A41" s="60"/>
      <c r="B41" s="65">
        <v>40806</v>
      </c>
      <c r="C41" s="125">
        <f t="shared" si="2"/>
        <v>3462</v>
      </c>
      <c r="D41" s="126">
        <f t="shared" si="7"/>
        <v>184</v>
      </c>
      <c r="E41" s="129">
        <f t="shared" si="3"/>
        <v>9.3970566349181831E-3</v>
      </c>
      <c r="F41" s="129">
        <f t="shared" si="10"/>
        <v>1.3397056634918183E-2</v>
      </c>
      <c r="G41" s="130">
        <f t="shared" si="8"/>
        <v>0.9149172077013239</v>
      </c>
      <c r="H41" s="127">
        <f t="shared" si="4"/>
        <v>0.88104509862585523</v>
      </c>
      <c r="I41" s="128">
        <f t="shared" si="9"/>
        <v>0</v>
      </c>
      <c r="J41" s="66"/>
      <c r="K41" s="129">
        <f t="shared" si="11"/>
        <v>1E-3</v>
      </c>
      <c r="L41" s="136">
        <f t="shared" si="5"/>
        <v>0</v>
      </c>
      <c r="M41" s="137">
        <f t="shared" si="6"/>
        <v>0</v>
      </c>
      <c r="P41" s="145">
        <f>ｾﾞﾛｸｰﾎﾟﾝﾚｰﾄ!C33</f>
        <v>39720</v>
      </c>
      <c r="Q41" s="146">
        <f>ｾﾞﾛｸｰﾎﾟﾝﾚｰﾄ!I33</f>
        <v>2376</v>
      </c>
      <c r="R41" s="147">
        <f>ｾﾞﾛｸｰﾎﾟﾝﾚｰﾄ!L33</f>
        <v>6.5154657553274653E-3</v>
      </c>
      <c r="S41" s="143">
        <f t="shared" si="0"/>
        <v>2557</v>
      </c>
      <c r="T41" s="148">
        <f t="shared" si="1"/>
        <v>7.0336609003152084E-3</v>
      </c>
    </row>
    <row r="42" spans="1:20" ht="20.25" customHeight="1" x14ac:dyDescent="0.15">
      <c r="A42" s="60"/>
      <c r="B42" s="65">
        <v>40988</v>
      </c>
      <c r="C42" s="125">
        <f t="shared" si="2"/>
        <v>3644</v>
      </c>
      <c r="D42" s="126">
        <f t="shared" si="7"/>
        <v>182</v>
      </c>
      <c r="E42" s="129">
        <f t="shared" si="3"/>
        <v>9.8483469972399651E-3</v>
      </c>
      <c r="F42" s="129">
        <f t="shared" si="10"/>
        <v>1.3848346997239965E-2</v>
      </c>
      <c r="G42" s="130">
        <f t="shared" si="8"/>
        <v>0.90657610744835271</v>
      </c>
      <c r="H42" s="127">
        <f t="shared" si="4"/>
        <v>0.87129090314058832</v>
      </c>
      <c r="I42" s="128">
        <f t="shared" si="9"/>
        <v>0</v>
      </c>
      <c r="J42" s="66"/>
      <c r="K42" s="129">
        <f t="shared" si="11"/>
        <v>1E-3</v>
      </c>
      <c r="L42" s="136">
        <f t="shared" si="5"/>
        <v>0</v>
      </c>
      <c r="M42" s="137">
        <f t="shared" si="6"/>
        <v>0</v>
      </c>
      <c r="P42" s="145">
        <f>ｾﾞﾛｸｰﾎﾟﾝﾚｰﾄ!C34</f>
        <v>39901</v>
      </c>
      <c r="Q42" s="146">
        <f>ｾﾞﾛｸｰﾎﾟﾝﾚｰﾄ!I34</f>
        <v>2557</v>
      </c>
      <c r="R42" s="147">
        <f>ｾﾞﾛｸｰﾎﾟﾝﾚｰﾄ!L34</f>
        <v>7.0336609003152084E-3</v>
      </c>
      <c r="S42" s="143">
        <f t="shared" si="0"/>
        <v>2741</v>
      </c>
      <c r="T42" s="148">
        <f t="shared" si="1"/>
        <v>7.5277433019986795E-3</v>
      </c>
    </row>
    <row r="43" spans="1:20" ht="20.25" customHeight="1" thickBot="1" x14ac:dyDescent="0.2">
      <c r="A43" s="60"/>
      <c r="B43" s="61"/>
      <c r="C43" s="159"/>
      <c r="D43" s="160"/>
      <c r="E43" s="161"/>
      <c r="F43" s="161"/>
      <c r="G43" s="162"/>
      <c r="H43" s="163"/>
      <c r="I43" s="164"/>
      <c r="J43" s="74"/>
      <c r="K43" s="129"/>
      <c r="L43" s="136"/>
      <c r="M43" s="139"/>
      <c r="P43" s="145">
        <f>ｾﾞﾛｸｰﾎﾟﾝﾚｰﾄ!C35</f>
        <v>40085</v>
      </c>
      <c r="Q43" s="146">
        <f>ｾﾞﾛｸｰﾎﾟﾝﾚｰﾄ!I35</f>
        <v>2741</v>
      </c>
      <c r="R43" s="147">
        <f>ｾﾞﾛｸｰﾎﾟﾝﾚｰﾄ!L35</f>
        <v>7.5277433019986795E-3</v>
      </c>
      <c r="S43" s="143">
        <f t="shared" si="0"/>
        <v>2922</v>
      </c>
      <c r="T43" s="148">
        <f t="shared" si="1"/>
        <v>8.0238268974612836E-3</v>
      </c>
    </row>
    <row r="44" spans="1:20" ht="20.25" customHeight="1" thickBot="1" x14ac:dyDescent="0.2">
      <c r="A44" s="60"/>
      <c r="B44" s="75" t="s">
        <v>26</v>
      </c>
      <c r="C44" s="165"/>
      <c r="D44" s="166"/>
      <c r="E44" s="167"/>
      <c r="F44" s="167"/>
      <c r="G44" s="168"/>
      <c r="H44" s="169"/>
      <c r="I44" s="140"/>
      <c r="J44" s="81">
        <f>SUM(J23:J43)</f>
        <v>1000000000</v>
      </c>
      <c r="K44" s="140">
        <f>SUM(K21:K43)</f>
        <v>2.0034900000000012E-2</v>
      </c>
      <c r="L44" s="140">
        <f>SUM(L21:L43)</f>
        <v>2994815.0684931506</v>
      </c>
      <c r="M44" s="141">
        <f>SUM(M21:M43)</f>
        <v>2963329.5559876058</v>
      </c>
      <c r="N44" s="82"/>
      <c r="P44" s="145">
        <f>ｾﾞﾛｸｰﾎﾟﾝﾚｰﾄ!C36</f>
        <v>40266</v>
      </c>
      <c r="Q44" s="146">
        <f>ｾﾞﾛｸｰﾎﾟﾝﾚｰﾄ!I36</f>
        <v>2922</v>
      </c>
      <c r="R44" s="147">
        <f>ｾﾞﾛｸｰﾎﾟﾝﾚｰﾄ!L36</f>
        <v>8.0238268974612836E-3</v>
      </c>
      <c r="S44" s="143">
        <f t="shared" si="0"/>
        <v>3106</v>
      </c>
      <c r="T44" s="148">
        <f t="shared" si="1"/>
        <v>8.4956395269779605E-3</v>
      </c>
    </row>
    <row r="45" spans="1:20" ht="20.25" customHeight="1" x14ac:dyDescent="0.15">
      <c r="A45" s="60"/>
      <c r="B45" s="83"/>
      <c r="C45" s="56"/>
      <c r="D45" s="56"/>
      <c r="E45" s="64"/>
      <c r="F45" s="64"/>
      <c r="G45" s="84"/>
      <c r="H45" s="85"/>
      <c r="I45" s="86"/>
      <c r="J45" s="86"/>
      <c r="K45" s="86"/>
      <c r="L45" s="86"/>
      <c r="M45" s="86"/>
      <c r="N45" s="82"/>
      <c r="P45" s="145">
        <f>ｾﾞﾛｸｰﾎﾟﾝﾚｰﾄ!C37</f>
        <v>40450</v>
      </c>
      <c r="Q45" s="146">
        <f>ｾﾞﾛｸｰﾎﾟﾝﾚｰﾄ!I37</f>
        <v>3106</v>
      </c>
      <c r="R45" s="147">
        <f>ｾﾞﾛｸｰﾎﾟﾝﾚｰﾄ!L37</f>
        <v>8.4956395269779605E-3</v>
      </c>
      <c r="S45" s="143">
        <f t="shared" si="0"/>
        <v>3287</v>
      </c>
      <c r="T45" s="148">
        <f t="shared" si="1"/>
        <v>8.9695845908712712E-3</v>
      </c>
    </row>
    <row r="46" spans="1:20" ht="20.25" customHeight="1" x14ac:dyDescent="0.15">
      <c r="A46" s="60"/>
      <c r="B46" s="83"/>
      <c r="C46" s="56"/>
      <c r="D46" s="56"/>
      <c r="E46" s="64"/>
      <c r="F46" s="64"/>
      <c r="G46" s="84"/>
      <c r="H46" s="85"/>
      <c r="I46" s="86"/>
      <c r="J46" s="86"/>
      <c r="K46" s="86"/>
      <c r="L46" s="86"/>
      <c r="M46" s="86"/>
      <c r="N46" s="82"/>
      <c r="P46" s="145">
        <f>ｾﾞﾛｸｰﾎﾟﾝﾚｰﾄ!C38</f>
        <v>40631</v>
      </c>
      <c r="Q46" s="146">
        <f>ｾﾞﾛｸｰﾎﾟﾝﾚｰﾄ!I38</f>
        <v>3287</v>
      </c>
      <c r="R46" s="147">
        <f>ｾﾞﾛｸｰﾎﾟﾝﾚｰﾄ!L38</f>
        <v>8.9695845908712712E-3</v>
      </c>
      <c r="S46" s="143">
        <f t="shared" si="0"/>
        <v>3471</v>
      </c>
      <c r="T46" s="148">
        <f t="shared" si="1"/>
        <v>9.4190409114691676E-3</v>
      </c>
    </row>
    <row r="47" spans="1:20" ht="20.25" customHeight="1" x14ac:dyDescent="0.15">
      <c r="A47" s="60"/>
      <c r="B47" s="83"/>
      <c r="C47" s="56"/>
      <c r="D47" s="56"/>
      <c r="E47" s="64"/>
      <c r="F47" s="64"/>
      <c r="G47" s="84"/>
      <c r="H47" s="85"/>
      <c r="I47" s="86"/>
      <c r="J47" s="86"/>
      <c r="K47" s="86"/>
      <c r="L47" s="86"/>
      <c r="M47" s="86"/>
      <c r="N47" s="82"/>
      <c r="P47" s="145">
        <f>ｾﾞﾛｸｰﾎﾟﾝﾚｰﾄ!C39</f>
        <v>40815</v>
      </c>
      <c r="Q47" s="146">
        <f>ｾﾞﾛｸｰﾎﾟﾝﾚｰﾄ!I39</f>
        <v>3471</v>
      </c>
      <c r="R47" s="147">
        <f>ｾﾞﾛｸｰﾎﾟﾝﾚｰﾄ!L39</f>
        <v>9.4190409114691676E-3</v>
      </c>
      <c r="S47" s="143">
        <f t="shared" si="0"/>
        <v>3653</v>
      </c>
      <c r="T47" s="148">
        <f t="shared" si="1"/>
        <v>9.8706808398523194E-3</v>
      </c>
    </row>
    <row r="48" spans="1:20" x14ac:dyDescent="0.15">
      <c r="A48" s="60"/>
      <c r="B48" s="87"/>
      <c r="C48" s="56"/>
      <c r="D48" s="56"/>
      <c r="E48" s="64"/>
      <c r="F48" s="64"/>
      <c r="G48" s="84"/>
      <c r="H48" s="85"/>
      <c r="I48" s="86"/>
      <c r="J48" s="86"/>
      <c r="K48" s="86"/>
      <c r="L48" s="86"/>
      <c r="M48" s="86"/>
      <c r="N48" s="86"/>
      <c r="P48" s="145">
        <f>ｾﾞﾛｸｰﾎﾟﾝﾚｰﾄ!C40</f>
        <v>40997</v>
      </c>
      <c r="Q48" s="146">
        <f>ｾﾞﾛｸｰﾎﾟﾝﾚｰﾄ!I40</f>
        <v>3653</v>
      </c>
      <c r="R48" s="147">
        <f>ｾﾞﾛｸｰﾎﾟﾝﾚｰﾄ!L40</f>
        <v>9.8706808398523194E-3</v>
      </c>
      <c r="S48" s="143"/>
      <c r="T48" s="148"/>
    </row>
    <row r="49" spans="1:20" x14ac:dyDescent="0.15">
      <c r="A49" s="60"/>
      <c r="B49" s="87"/>
      <c r="C49" s="56"/>
      <c r="D49" s="56"/>
      <c r="E49" s="64"/>
      <c r="F49" s="64"/>
      <c r="G49" s="84"/>
      <c r="H49" s="85"/>
      <c r="I49" s="86"/>
      <c r="J49" s="86"/>
      <c r="K49" s="86"/>
      <c r="L49" s="86"/>
      <c r="M49" s="86"/>
      <c r="N49" s="88"/>
      <c r="P49" s="89"/>
      <c r="Q49" s="55"/>
      <c r="R49" s="90"/>
      <c r="T49" s="51"/>
    </row>
    <row r="50" spans="1:20" x14ac:dyDescent="0.15">
      <c r="A50" s="60"/>
      <c r="B50" s="87"/>
      <c r="C50" s="56"/>
      <c r="D50" s="56"/>
      <c r="E50" s="64"/>
      <c r="F50" s="64"/>
      <c r="G50" s="84"/>
      <c r="H50" s="85"/>
      <c r="I50" s="86"/>
      <c r="J50" s="86"/>
      <c r="K50" s="86"/>
      <c r="L50" s="86"/>
      <c r="M50" s="86"/>
      <c r="N50" s="82"/>
      <c r="P50" s="89"/>
      <c r="Q50" s="55"/>
      <c r="R50" s="90"/>
      <c r="T50" s="51"/>
    </row>
    <row r="51" spans="1:20" x14ac:dyDescent="0.15">
      <c r="A51" s="60"/>
      <c r="B51" s="87"/>
      <c r="C51" s="56"/>
      <c r="D51" s="56"/>
      <c r="E51" s="64"/>
      <c r="F51" s="64"/>
      <c r="G51" s="84"/>
      <c r="H51" s="85"/>
      <c r="I51" s="86"/>
      <c r="J51" s="82"/>
      <c r="K51" s="82"/>
      <c r="L51" s="82"/>
      <c r="M51" s="82"/>
      <c r="N51" s="82"/>
      <c r="P51" s="89"/>
      <c r="Q51" s="55"/>
      <c r="R51" s="90"/>
      <c r="T51" s="51"/>
    </row>
    <row r="52" spans="1:20" x14ac:dyDescent="0.15">
      <c r="A52" s="60"/>
      <c r="B52" s="87"/>
      <c r="C52" s="56"/>
      <c r="D52" s="56"/>
      <c r="E52" s="85"/>
      <c r="F52" s="85"/>
      <c r="G52" s="85"/>
      <c r="H52" s="85"/>
      <c r="I52" s="86"/>
      <c r="J52" s="82"/>
      <c r="K52" s="157"/>
      <c r="L52" s="157"/>
      <c r="M52" s="157"/>
      <c r="N52" s="157"/>
      <c r="P52" s="89"/>
      <c r="Q52" s="55"/>
      <c r="R52" s="90"/>
      <c r="T52" s="51"/>
    </row>
    <row r="53" spans="1:20" x14ac:dyDescent="0.15">
      <c r="A53" s="60"/>
      <c r="B53" s="87"/>
      <c r="C53" s="56"/>
      <c r="D53" s="56"/>
      <c r="E53" s="85"/>
      <c r="F53" s="85"/>
      <c r="G53" s="85"/>
      <c r="H53" s="85"/>
      <c r="I53" s="88"/>
      <c r="J53" s="82"/>
      <c r="K53" s="157"/>
      <c r="L53" s="157"/>
      <c r="M53" s="157"/>
      <c r="N53" s="157"/>
      <c r="P53" s="89"/>
      <c r="Q53" s="55"/>
      <c r="R53" s="90"/>
      <c r="T53" s="51"/>
    </row>
    <row r="54" spans="1:20" x14ac:dyDescent="0.15">
      <c r="A54" s="60"/>
      <c r="B54" s="87"/>
      <c r="C54" s="56"/>
      <c r="D54" s="56"/>
      <c r="E54" s="85"/>
      <c r="F54" s="85"/>
      <c r="G54" s="85"/>
      <c r="H54" s="85"/>
      <c r="I54" s="82"/>
      <c r="J54" s="82"/>
      <c r="K54" s="157"/>
      <c r="L54" s="157"/>
      <c r="M54" s="157"/>
      <c r="N54" s="157"/>
      <c r="P54" s="89"/>
      <c r="Q54" s="55"/>
      <c r="R54" s="90"/>
      <c r="T54" s="51"/>
    </row>
    <row r="55" spans="1:20" x14ac:dyDescent="0.15">
      <c r="A55" s="60"/>
      <c r="B55" s="87"/>
      <c r="C55" s="56"/>
      <c r="D55" s="56"/>
      <c r="E55" s="85"/>
      <c r="F55" s="85"/>
      <c r="G55" s="85"/>
      <c r="H55" s="85"/>
      <c r="I55" s="82"/>
      <c r="J55" s="82"/>
      <c r="K55" s="157"/>
      <c r="L55" s="157"/>
      <c r="M55" s="157"/>
      <c r="N55" s="157"/>
      <c r="P55" s="89"/>
      <c r="Q55" s="55"/>
      <c r="R55" s="90"/>
      <c r="T55" s="51"/>
    </row>
    <row r="56" spans="1:20" x14ac:dyDescent="0.15">
      <c r="A56" s="60"/>
      <c r="B56" s="87"/>
      <c r="C56" s="56"/>
      <c r="D56" s="56"/>
      <c r="E56" s="85"/>
      <c r="F56" s="85"/>
      <c r="G56" s="92"/>
      <c r="H56" s="92"/>
      <c r="K56" s="150"/>
      <c r="L56" s="150"/>
      <c r="M56" s="150"/>
      <c r="N56" s="150"/>
      <c r="P56" s="89"/>
      <c r="Q56" s="55"/>
      <c r="R56" s="90"/>
      <c r="T56" s="51"/>
    </row>
    <row r="57" spans="1:20" x14ac:dyDescent="0.15">
      <c r="A57" s="60"/>
      <c r="B57" s="87"/>
      <c r="C57" s="56"/>
      <c r="D57" s="56"/>
      <c r="E57" s="85"/>
      <c r="F57" s="85"/>
      <c r="K57" s="150"/>
      <c r="L57" s="150"/>
      <c r="M57" s="150"/>
      <c r="N57" s="150"/>
      <c r="P57" s="89"/>
      <c r="Q57" s="55"/>
      <c r="R57" s="90"/>
      <c r="T57" s="51"/>
    </row>
    <row r="58" spans="1:20" x14ac:dyDescent="0.15">
      <c r="A58" s="60"/>
      <c r="B58" s="87"/>
      <c r="C58" s="56"/>
      <c r="D58" s="56"/>
      <c r="E58" s="85"/>
      <c r="F58" s="85"/>
      <c r="K58" s="150"/>
      <c r="L58" s="150"/>
      <c r="M58" s="150"/>
      <c r="N58" s="150"/>
      <c r="P58" s="89"/>
      <c r="Q58" s="55"/>
      <c r="R58" s="90"/>
      <c r="T58" s="51"/>
    </row>
    <row r="59" spans="1:20" x14ac:dyDescent="0.15">
      <c r="A59" s="60"/>
      <c r="B59" s="87"/>
      <c r="C59" s="56"/>
      <c r="D59" s="56"/>
      <c r="E59" s="85"/>
      <c r="F59" s="85"/>
      <c r="K59" s="150"/>
      <c r="L59" s="150"/>
      <c r="M59" s="150"/>
      <c r="N59" s="150"/>
      <c r="P59" s="89"/>
      <c r="Q59" s="55"/>
      <c r="R59" s="90"/>
      <c r="T59" s="51"/>
    </row>
    <row r="60" spans="1:20" x14ac:dyDescent="0.15">
      <c r="A60" s="60"/>
      <c r="B60" s="87"/>
      <c r="C60" s="56"/>
      <c r="D60" s="56"/>
      <c r="E60" s="85"/>
      <c r="F60" s="85"/>
      <c r="K60" s="150"/>
      <c r="L60" s="150"/>
      <c r="M60" s="150"/>
      <c r="N60" s="150"/>
      <c r="P60" s="89"/>
      <c r="Q60" s="55"/>
      <c r="R60" s="90"/>
      <c r="T60" s="51"/>
    </row>
    <row r="61" spans="1:20" x14ac:dyDescent="0.15">
      <c r="A61" s="60"/>
      <c r="B61" s="87"/>
      <c r="C61" s="56"/>
      <c r="D61" s="56"/>
      <c r="E61" s="85"/>
      <c r="F61" s="85"/>
      <c r="K61" s="150"/>
      <c r="L61" s="150"/>
      <c r="M61" s="150"/>
      <c r="N61" s="150"/>
      <c r="P61" s="89"/>
      <c r="Q61" s="55"/>
      <c r="R61" s="90"/>
      <c r="T61" s="51"/>
    </row>
    <row r="62" spans="1:20" x14ac:dyDescent="0.15">
      <c r="A62" s="60"/>
      <c r="B62" s="87"/>
      <c r="C62" s="56"/>
      <c r="D62" s="56"/>
      <c r="E62" s="85"/>
      <c r="F62" s="85"/>
      <c r="K62" s="150"/>
      <c r="L62" s="150"/>
      <c r="M62" s="150"/>
      <c r="N62" s="150"/>
      <c r="P62" s="89"/>
      <c r="Q62" s="55"/>
      <c r="R62" s="90"/>
      <c r="T62" s="51"/>
    </row>
    <row r="63" spans="1:20" x14ac:dyDescent="0.15">
      <c r="A63" s="60"/>
      <c r="B63" s="87"/>
      <c r="C63" s="56"/>
      <c r="D63" s="56"/>
      <c r="E63" s="85"/>
      <c r="F63" s="85"/>
      <c r="K63" s="150"/>
      <c r="L63" s="150"/>
      <c r="M63" s="150"/>
      <c r="N63" s="150"/>
      <c r="P63" s="89"/>
      <c r="Q63" s="55"/>
      <c r="R63" s="90"/>
      <c r="T63" s="51"/>
    </row>
    <row r="64" spans="1:20" x14ac:dyDescent="0.15">
      <c r="A64" s="60"/>
      <c r="B64" s="87"/>
      <c r="C64" s="56"/>
      <c r="D64" s="56"/>
      <c r="E64" s="85"/>
      <c r="F64" s="85"/>
      <c r="K64" s="150"/>
      <c r="L64" s="150"/>
      <c r="M64" s="150"/>
      <c r="N64" s="150"/>
      <c r="P64" s="89"/>
      <c r="Q64" s="55"/>
      <c r="R64" s="90"/>
      <c r="T64" s="51"/>
    </row>
    <row r="65" spans="1:20" x14ac:dyDescent="0.15">
      <c r="A65" s="60"/>
      <c r="B65" s="87"/>
      <c r="C65" s="56"/>
      <c r="D65" s="56"/>
      <c r="E65" s="85"/>
      <c r="F65" s="85"/>
      <c r="K65" s="150"/>
      <c r="L65" s="150"/>
      <c r="M65" s="150"/>
      <c r="N65" s="150"/>
      <c r="P65" s="89"/>
      <c r="Q65" s="55"/>
      <c r="R65" s="90"/>
      <c r="T65" s="51"/>
    </row>
    <row r="66" spans="1:20" x14ac:dyDescent="0.15">
      <c r="A66" s="60"/>
      <c r="B66" s="87"/>
      <c r="C66" s="56"/>
      <c r="D66" s="56"/>
      <c r="E66" s="85"/>
      <c r="F66" s="85"/>
      <c r="P66" s="89"/>
      <c r="Q66" s="55"/>
      <c r="R66" s="90"/>
      <c r="T66" s="51"/>
    </row>
    <row r="67" spans="1:20" x14ac:dyDescent="0.15">
      <c r="A67" s="60"/>
      <c r="B67" s="87"/>
      <c r="C67" s="56"/>
      <c r="D67" s="56"/>
      <c r="E67" s="85"/>
      <c r="F67" s="85"/>
      <c r="P67" s="89"/>
      <c r="Q67" s="55"/>
      <c r="R67" s="90"/>
      <c r="T67" s="51"/>
    </row>
    <row r="68" spans="1:20" x14ac:dyDescent="0.15">
      <c r="A68" s="60"/>
      <c r="B68" s="87"/>
      <c r="C68" s="56"/>
      <c r="D68" s="56"/>
      <c r="E68" s="85"/>
      <c r="F68" s="85"/>
      <c r="P68" s="89"/>
      <c r="Q68" s="55"/>
      <c r="R68" s="90"/>
      <c r="T68" s="51"/>
    </row>
    <row r="69" spans="1:20" x14ac:dyDescent="0.15">
      <c r="A69" s="60"/>
      <c r="B69" s="87"/>
      <c r="C69" s="56"/>
      <c r="D69" s="56"/>
      <c r="E69" s="85"/>
      <c r="F69" s="85"/>
      <c r="P69" s="89"/>
      <c r="Q69" s="55"/>
      <c r="R69" s="90"/>
      <c r="T69" s="51"/>
    </row>
    <row r="70" spans="1:20" x14ac:dyDescent="0.15">
      <c r="A70" s="60"/>
      <c r="B70" s="87"/>
      <c r="C70" s="56"/>
      <c r="D70" s="56"/>
      <c r="E70" s="85"/>
      <c r="F70" s="85"/>
      <c r="P70" s="89"/>
      <c r="Q70" s="55"/>
      <c r="R70" s="90"/>
      <c r="T70" s="51"/>
    </row>
    <row r="71" spans="1:20" x14ac:dyDescent="0.15">
      <c r="A71" s="60"/>
      <c r="B71" s="87"/>
      <c r="C71" s="56"/>
      <c r="D71" s="56"/>
      <c r="E71" s="85"/>
      <c r="F71" s="85"/>
      <c r="P71" s="89"/>
      <c r="Q71" s="55"/>
      <c r="R71" s="90"/>
      <c r="T71" s="51"/>
    </row>
    <row r="72" spans="1:20" x14ac:dyDescent="0.15">
      <c r="A72" s="60"/>
      <c r="B72" s="87"/>
      <c r="C72" s="56"/>
      <c r="D72" s="56"/>
      <c r="E72" s="85"/>
      <c r="F72" s="85"/>
      <c r="P72" s="89"/>
      <c r="Q72" s="55"/>
      <c r="R72" s="90"/>
      <c r="T72" s="51"/>
    </row>
    <row r="73" spans="1:20" x14ac:dyDescent="0.15">
      <c r="A73" s="60"/>
      <c r="B73" s="87"/>
      <c r="C73" s="56"/>
      <c r="D73" s="56"/>
      <c r="E73" s="85"/>
      <c r="F73" s="85"/>
      <c r="P73" s="89"/>
      <c r="Q73" s="55"/>
      <c r="R73" s="90"/>
      <c r="T73" s="51"/>
    </row>
    <row r="74" spans="1:20" x14ac:dyDescent="0.15">
      <c r="A74" s="60"/>
      <c r="B74" s="87"/>
      <c r="C74" s="56"/>
      <c r="D74" s="56"/>
      <c r="E74" s="85"/>
      <c r="F74" s="85"/>
      <c r="P74" s="89"/>
      <c r="Q74" s="55"/>
      <c r="R74" s="90"/>
      <c r="T74" s="51"/>
    </row>
    <row r="75" spans="1:20" x14ac:dyDescent="0.15">
      <c r="A75" s="60"/>
      <c r="B75" s="87"/>
      <c r="C75" s="56"/>
      <c r="D75" s="56"/>
      <c r="E75" s="85"/>
      <c r="F75" s="85"/>
      <c r="P75" s="89"/>
      <c r="Q75" s="55"/>
      <c r="R75" s="90"/>
      <c r="T75" s="51"/>
    </row>
    <row r="76" spans="1:20" x14ac:dyDescent="0.15">
      <c r="A76" s="60"/>
      <c r="B76" s="87"/>
      <c r="C76" s="56"/>
      <c r="D76" s="56"/>
      <c r="E76" s="85"/>
      <c r="F76" s="85"/>
      <c r="P76" s="89"/>
      <c r="Q76" s="55"/>
      <c r="R76" s="90"/>
      <c r="T76" s="51"/>
    </row>
    <row r="77" spans="1:20" x14ac:dyDescent="0.15">
      <c r="A77" s="60"/>
      <c r="B77" s="87"/>
      <c r="C77" s="56"/>
      <c r="D77" s="56"/>
      <c r="E77" s="85"/>
      <c r="F77" s="85"/>
      <c r="P77" s="89"/>
      <c r="Q77" s="55"/>
      <c r="R77" s="90"/>
      <c r="T77" s="51"/>
    </row>
    <row r="78" spans="1:20" x14ac:dyDescent="0.15">
      <c r="A78" s="60"/>
      <c r="B78" s="87"/>
      <c r="C78" s="56"/>
      <c r="D78" s="56"/>
      <c r="E78" s="85"/>
      <c r="F78" s="85"/>
      <c r="P78" s="89"/>
      <c r="Q78" s="55"/>
      <c r="R78" s="90"/>
      <c r="T78" s="51"/>
    </row>
    <row r="79" spans="1:20" x14ac:dyDescent="0.15">
      <c r="A79" s="60"/>
      <c r="B79" s="87"/>
      <c r="C79" s="56"/>
      <c r="D79" s="56"/>
      <c r="E79" s="85"/>
      <c r="F79" s="85"/>
      <c r="P79" s="89"/>
      <c r="Q79" s="55"/>
      <c r="R79" s="90"/>
      <c r="T79" s="51"/>
    </row>
    <row r="80" spans="1:20" x14ac:dyDescent="0.15">
      <c r="A80" s="60"/>
      <c r="B80" s="87"/>
      <c r="C80" s="56"/>
      <c r="D80" s="56"/>
      <c r="E80" s="85"/>
      <c r="F80" s="85"/>
      <c r="P80" s="89"/>
      <c r="Q80" s="55"/>
      <c r="R80" s="90"/>
      <c r="T80" s="51"/>
    </row>
    <row r="81" spans="1:20" x14ac:dyDescent="0.15">
      <c r="A81" s="60"/>
      <c r="B81" s="87"/>
      <c r="C81" s="56"/>
      <c r="D81" s="56"/>
      <c r="E81" s="85"/>
      <c r="F81" s="85"/>
      <c r="P81" s="89"/>
      <c r="Q81" s="55"/>
      <c r="R81" s="90"/>
      <c r="T81" s="51"/>
    </row>
    <row r="82" spans="1:20" x14ac:dyDescent="0.15">
      <c r="A82" s="60"/>
      <c r="B82" s="87"/>
      <c r="C82" s="56"/>
      <c r="D82" s="56"/>
      <c r="E82" s="85"/>
      <c r="F82" s="85"/>
      <c r="P82" s="89"/>
      <c r="Q82" s="55"/>
      <c r="R82" s="90"/>
      <c r="T82" s="51"/>
    </row>
    <row r="83" spans="1:20" x14ac:dyDescent="0.15">
      <c r="A83" s="60"/>
      <c r="B83" s="87"/>
      <c r="C83" s="56"/>
      <c r="D83" s="56"/>
      <c r="E83" s="85"/>
      <c r="F83" s="85"/>
      <c r="P83" s="89"/>
      <c r="Q83" s="55"/>
      <c r="R83" s="90"/>
      <c r="T83" s="51"/>
    </row>
    <row r="84" spans="1:20" x14ac:dyDescent="0.15">
      <c r="A84" s="60"/>
      <c r="B84" s="87"/>
      <c r="C84" s="56"/>
      <c r="D84" s="56"/>
      <c r="E84" s="85"/>
      <c r="F84" s="85"/>
      <c r="P84" s="89"/>
      <c r="Q84" s="55"/>
      <c r="R84" s="90"/>
      <c r="T84" s="51"/>
    </row>
    <row r="85" spans="1:20" x14ac:dyDescent="0.15">
      <c r="A85" s="60"/>
      <c r="B85" s="87"/>
      <c r="C85" s="56"/>
      <c r="D85" s="56"/>
      <c r="E85" s="85"/>
      <c r="F85" s="85"/>
      <c r="P85" s="89"/>
      <c r="Q85" s="55"/>
      <c r="R85" s="90"/>
      <c r="T85" s="51"/>
    </row>
    <row r="86" spans="1:20" x14ac:dyDescent="0.15">
      <c r="A86" s="60"/>
      <c r="B86" s="87"/>
      <c r="C86" s="56"/>
      <c r="D86" s="56"/>
      <c r="E86" s="85"/>
      <c r="F86" s="85"/>
      <c r="P86" s="89"/>
      <c r="Q86" s="55"/>
      <c r="R86" s="90"/>
      <c r="T86" s="51"/>
    </row>
    <row r="87" spans="1:20" x14ac:dyDescent="0.15">
      <c r="A87" s="60"/>
      <c r="B87" s="87"/>
      <c r="C87" s="56"/>
      <c r="D87" s="56"/>
      <c r="E87" s="85"/>
      <c r="F87" s="85"/>
      <c r="P87" s="89"/>
      <c r="Q87" s="55"/>
      <c r="R87" s="90"/>
      <c r="T87" s="51"/>
    </row>
    <row r="88" spans="1:20" x14ac:dyDescent="0.15">
      <c r="A88" s="60"/>
      <c r="B88" s="87"/>
      <c r="C88" s="56"/>
      <c r="D88" s="56"/>
      <c r="E88" s="85"/>
      <c r="F88" s="85"/>
      <c r="P88" s="89"/>
      <c r="Q88" s="55"/>
      <c r="R88" s="90"/>
      <c r="T88" s="51"/>
    </row>
    <row r="89" spans="1:20" x14ac:dyDescent="0.15">
      <c r="A89" s="60"/>
      <c r="B89" s="87"/>
      <c r="C89" s="56"/>
      <c r="D89" s="56"/>
      <c r="E89" s="85"/>
      <c r="F89" s="85"/>
      <c r="P89" s="157"/>
      <c r="Q89" s="157"/>
      <c r="R89" s="157"/>
    </row>
    <row r="90" spans="1:20" x14ac:dyDescent="0.15">
      <c r="A90" s="60"/>
      <c r="B90" s="87"/>
      <c r="C90" s="56"/>
      <c r="D90" s="56"/>
      <c r="E90" s="85"/>
      <c r="F90" s="85"/>
      <c r="P90" s="157"/>
      <c r="Q90" s="157"/>
      <c r="R90" s="157"/>
    </row>
    <row r="91" spans="1:20" x14ac:dyDescent="0.15">
      <c r="A91" s="60"/>
      <c r="B91" s="87"/>
      <c r="C91" s="56"/>
      <c r="D91" s="56"/>
      <c r="E91" s="85"/>
      <c r="F91" s="85"/>
      <c r="P91" s="157"/>
      <c r="Q91" s="157"/>
      <c r="R91" s="157"/>
    </row>
    <row r="92" spans="1:20" x14ac:dyDescent="0.15">
      <c r="A92" s="60"/>
      <c r="B92" s="87"/>
      <c r="C92" s="56"/>
      <c r="D92" s="56"/>
      <c r="E92" s="85"/>
      <c r="F92" s="85"/>
      <c r="P92" s="157"/>
      <c r="Q92" s="157"/>
      <c r="R92" s="157"/>
    </row>
    <row r="93" spans="1:20" x14ac:dyDescent="0.15">
      <c r="B93" s="87"/>
      <c r="P93" s="157"/>
      <c r="Q93" s="157"/>
      <c r="R93" s="157"/>
    </row>
    <row r="94" spans="1:20" x14ac:dyDescent="0.15">
      <c r="B94" s="87"/>
      <c r="P94" s="157"/>
      <c r="Q94" s="157"/>
      <c r="R94" s="157"/>
    </row>
    <row r="95" spans="1:20" x14ac:dyDescent="0.15">
      <c r="B95" s="87"/>
      <c r="P95" s="157"/>
      <c r="Q95" s="157"/>
      <c r="R95" s="157"/>
    </row>
    <row r="96" spans="1:20" x14ac:dyDescent="0.15">
      <c r="B96" s="87"/>
      <c r="P96" s="157"/>
      <c r="Q96" s="157"/>
      <c r="R96" s="157"/>
    </row>
    <row r="97" spans="2:18" x14ac:dyDescent="0.15">
      <c r="B97" s="87"/>
      <c r="P97" s="157"/>
      <c r="Q97" s="157"/>
      <c r="R97" s="157"/>
    </row>
    <row r="98" spans="2:18" x14ac:dyDescent="0.15">
      <c r="B98" s="87"/>
      <c r="P98" s="157"/>
      <c r="Q98" s="157"/>
      <c r="R98" s="157"/>
    </row>
    <row r="99" spans="2:18" x14ac:dyDescent="0.15">
      <c r="B99" s="87"/>
      <c r="P99" s="157"/>
      <c r="Q99" s="157"/>
      <c r="R99" s="157"/>
    </row>
    <row r="100" spans="2:18" x14ac:dyDescent="0.15">
      <c r="B100" s="87"/>
      <c r="P100" s="157"/>
      <c r="Q100" s="157"/>
      <c r="R100" s="157"/>
    </row>
    <row r="101" spans="2:18" x14ac:dyDescent="0.15">
      <c r="B101" s="87"/>
      <c r="P101" s="157"/>
      <c r="Q101" s="157"/>
      <c r="R101" s="157"/>
    </row>
    <row r="102" spans="2:18" x14ac:dyDescent="0.15">
      <c r="B102" s="87"/>
      <c r="P102" s="157"/>
      <c r="Q102" s="157"/>
      <c r="R102" s="157"/>
    </row>
    <row r="103" spans="2:18" x14ac:dyDescent="0.15">
      <c r="B103" s="87"/>
      <c r="P103" s="157"/>
      <c r="Q103" s="157"/>
      <c r="R103" s="157"/>
    </row>
    <row r="104" spans="2:18" x14ac:dyDescent="0.15">
      <c r="B104" s="87"/>
      <c r="P104" s="157"/>
      <c r="Q104" s="157"/>
      <c r="R104" s="157"/>
    </row>
    <row r="105" spans="2:18" x14ac:dyDescent="0.15">
      <c r="B105" s="87"/>
      <c r="P105" s="157"/>
      <c r="Q105" s="157"/>
      <c r="R105" s="157"/>
    </row>
    <row r="106" spans="2:18" x14ac:dyDescent="0.15">
      <c r="B106" s="87"/>
      <c r="P106" s="157"/>
      <c r="Q106" s="157"/>
      <c r="R106" s="157"/>
    </row>
    <row r="107" spans="2:18" x14ac:dyDescent="0.15">
      <c r="B107" s="87"/>
      <c r="P107" s="157"/>
      <c r="Q107" s="157"/>
      <c r="R107" s="157"/>
    </row>
    <row r="108" spans="2:18" x14ac:dyDescent="0.15">
      <c r="B108" s="87"/>
      <c r="P108" s="157"/>
      <c r="Q108" s="157"/>
      <c r="R108" s="157"/>
    </row>
    <row r="109" spans="2:18" x14ac:dyDescent="0.15">
      <c r="B109" s="87"/>
      <c r="P109" s="157"/>
      <c r="Q109" s="157"/>
      <c r="R109" s="157"/>
    </row>
    <row r="110" spans="2:18" x14ac:dyDescent="0.15">
      <c r="B110" s="87"/>
      <c r="P110" s="157"/>
      <c r="Q110" s="157"/>
      <c r="R110" s="157"/>
    </row>
    <row r="111" spans="2:18" x14ac:dyDescent="0.15">
      <c r="B111" s="87"/>
      <c r="P111" s="157"/>
      <c r="Q111" s="157"/>
      <c r="R111" s="157"/>
    </row>
    <row r="112" spans="2:18" x14ac:dyDescent="0.15">
      <c r="B112" s="87"/>
      <c r="P112" s="157"/>
      <c r="Q112" s="157"/>
      <c r="R112" s="157"/>
    </row>
    <row r="113" spans="2:18" x14ac:dyDescent="0.15">
      <c r="B113" s="87"/>
      <c r="P113" s="157"/>
      <c r="Q113" s="157"/>
      <c r="R113" s="157"/>
    </row>
    <row r="114" spans="2:18" x14ac:dyDescent="0.15">
      <c r="B114" s="87"/>
      <c r="P114" s="157"/>
      <c r="Q114" s="157"/>
      <c r="R114" s="157"/>
    </row>
    <row r="115" spans="2:18" x14ac:dyDescent="0.15">
      <c r="B115" s="87"/>
      <c r="P115" s="157"/>
      <c r="Q115" s="157"/>
      <c r="R115" s="157"/>
    </row>
    <row r="116" spans="2:18" x14ac:dyDescent="0.15">
      <c r="B116" s="87"/>
      <c r="P116" s="157"/>
      <c r="Q116" s="157"/>
      <c r="R116" s="157"/>
    </row>
    <row r="117" spans="2:18" x14ac:dyDescent="0.15">
      <c r="B117" s="87"/>
      <c r="P117" s="157"/>
      <c r="Q117" s="157"/>
      <c r="R117" s="157"/>
    </row>
    <row r="118" spans="2:18" x14ac:dyDescent="0.15">
      <c r="B118" s="87"/>
      <c r="P118" s="157"/>
      <c r="Q118" s="157"/>
      <c r="R118" s="157"/>
    </row>
    <row r="119" spans="2:18" x14ac:dyDescent="0.15">
      <c r="B119" s="87"/>
      <c r="P119" s="157"/>
      <c r="Q119" s="157"/>
      <c r="R119" s="157"/>
    </row>
    <row r="120" spans="2:18" x14ac:dyDescent="0.15">
      <c r="B120" s="87"/>
      <c r="P120" s="157"/>
      <c r="Q120" s="157"/>
      <c r="R120" s="157"/>
    </row>
    <row r="121" spans="2:18" x14ac:dyDescent="0.15">
      <c r="B121" s="87"/>
      <c r="P121" s="157"/>
      <c r="Q121" s="157"/>
      <c r="R121" s="157"/>
    </row>
    <row r="122" spans="2:18" x14ac:dyDescent="0.15">
      <c r="B122" s="87"/>
      <c r="P122" s="157"/>
      <c r="Q122" s="157"/>
      <c r="R122" s="157"/>
    </row>
    <row r="123" spans="2:18" x14ac:dyDescent="0.15">
      <c r="B123" s="87"/>
      <c r="P123" s="157"/>
      <c r="Q123" s="157"/>
      <c r="R123" s="157"/>
    </row>
    <row r="124" spans="2:18" x14ac:dyDescent="0.15">
      <c r="B124" s="87"/>
      <c r="P124" s="157"/>
      <c r="Q124" s="157"/>
      <c r="R124" s="157"/>
    </row>
    <row r="125" spans="2:18" x14ac:dyDescent="0.15">
      <c r="B125" s="87"/>
      <c r="P125" s="157"/>
      <c r="Q125" s="157"/>
      <c r="R125" s="157"/>
    </row>
    <row r="126" spans="2:18" x14ac:dyDescent="0.15">
      <c r="B126" s="87"/>
      <c r="P126" s="157"/>
      <c r="Q126" s="157"/>
      <c r="R126" s="157"/>
    </row>
    <row r="127" spans="2:18" x14ac:dyDescent="0.15">
      <c r="B127" s="87"/>
      <c r="P127" s="157"/>
      <c r="Q127" s="157"/>
      <c r="R127" s="157"/>
    </row>
    <row r="128" spans="2:18" x14ac:dyDescent="0.15">
      <c r="B128" s="87"/>
      <c r="P128" s="157"/>
      <c r="Q128" s="157"/>
      <c r="R128" s="157"/>
    </row>
    <row r="129" spans="2:18" x14ac:dyDescent="0.15">
      <c r="B129" s="87"/>
      <c r="P129" s="157"/>
      <c r="Q129" s="157"/>
      <c r="R129" s="157"/>
    </row>
    <row r="130" spans="2:18" x14ac:dyDescent="0.15">
      <c r="B130" s="87"/>
      <c r="P130" s="157"/>
      <c r="Q130" s="157"/>
      <c r="R130" s="157"/>
    </row>
    <row r="131" spans="2:18" x14ac:dyDescent="0.15">
      <c r="B131" s="87"/>
      <c r="P131" s="157"/>
      <c r="Q131" s="157"/>
      <c r="R131" s="157"/>
    </row>
    <row r="132" spans="2:18" x14ac:dyDescent="0.15">
      <c r="B132" s="87"/>
      <c r="P132" s="157"/>
      <c r="Q132" s="157"/>
      <c r="R132" s="157"/>
    </row>
    <row r="133" spans="2:18" x14ac:dyDescent="0.15">
      <c r="B133" s="87"/>
      <c r="P133" s="157"/>
      <c r="Q133" s="157"/>
      <c r="R133" s="157"/>
    </row>
    <row r="134" spans="2:18" x14ac:dyDescent="0.15">
      <c r="B134" s="87"/>
      <c r="P134" s="157"/>
      <c r="Q134" s="157"/>
      <c r="R134" s="157"/>
    </row>
    <row r="135" spans="2:18" x14ac:dyDescent="0.15">
      <c r="B135" s="87"/>
      <c r="P135" s="157"/>
      <c r="Q135" s="157"/>
      <c r="R135" s="157"/>
    </row>
    <row r="136" spans="2:18" x14ac:dyDescent="0.15">
      <c r="B136" s="87"/>
      <c r="P136" s="157"/>
      <c r="Q136" s="157"/>
      <c r="R136" s="157"/>
    </row>
    <row r="137" spans="2:18" x14ac:dyDescent="0.15">
      <c r="B137" s="87"/>
      <c r="P137" s="157"/>
      <c r="Q137" s="157"/>
      <c r="R137" s="157"/>
    </row>
    <row r="138" spans="2:18" x14ac:dyDescent="0.15">
      <c r="B138" s="87"/>
      <c r="P138" s="157"/>
      <c r="Q138" s="157"/>
      <c r="R138" s="157"/>
    </row>
    <row r="139" spans="2:18" x14ac:dyDescent="0.15">
      <c r="B139" s="87"/>
      <c r="P139" s="157"/>
      <c r="Q139" s="157"/>
      <c r="R139" s="157"/>
    </row>
    <row r="140" spans="2:18" x14ac:dyDescent="0.15">
      <c r="B140" s="87"/>
      <c r="P140" s="157"/>
      <c r="Q140" s="157"/>
      <c r="R140" s="157"/>
    </row>
    <row r="141" spans="2:18" x14ac:dyDescent="0.15">
      <c r="B141" s="87"/>
      <c r="P141" s="157"/>
      <c r="Q141" s="157"/>
      <c r="R141" s="157"/>
    </row>
    <row r="142" spans="2:18" x14ac:dyDescent="0.15">
      <c r="B142" s="87"/>
      <c r="P142" s="157"/>
      <c r="Q142" s="157"/>
      <c r="R142" s="157"/>
    </row>
    <row r="143" spans="2:18" x14ac:dyDescent="0.15">
      <c r="B143" s="87"/>
      <c r="P143" s="157"/>
      <c r="Q143" s="157"/>
      <c r="R143" s="157"/>
    </row>
    <row r="144" spans="2:18" x14ac:dyDescent="0.15">
      <c r="B144" s="87"/>
      <c r="P144" s="157"/>
      <c r="Q144" s="157"/>
      <c r="R144" s="157"/>
    </row>
    <row r="145" spans="2:18" x14ac:dyDescent="0.15">
      <c r="B145" s="87"/>
      <c r="P145" s="157"/>
      <c r="Q145" s="157"/>
      <c r="R145" s="157"/>
    </row>
    <row r="146" spans="2:18" x14ac:dyDescent="0.15">
      <c r="B146" s="87"/>
      <c r="P146" s="157"/>
      <c r="Q146" s="157"/>
      <c r="R146" s="157"/>
    </row>
    <row r="147" spans="2:18" x14ac:dyDescent="0.15">
      <c r="B147" s="87"/>
      <c r="P147" s="157"/>
      <c r="Q147" s="157"/>
      <c r="R147" s="157"/>
    </row>
    <row r="148" spans="2:18" x14ac:dyDescent="0.15">
      <c r="B148" s="87"/>
      <c r="P148" s="157"/>
      <c r="Q148" s="157"/>
      <c r="R148" s="157"/>
    </row>
    <row r="149" spans="2:18" x14ac:dyDescent="0.15">
      <c r="B149" s="87"/>
      <c r="P149" s="157"/>
      <c r="Q149" s="157"/>
      <c r="R149" s="157"/>
    </row>
    <row r="150" spans="2:18" x14ac:dyDescent="0.15">
      <c r="B150" s="87"/>
      <c r="P150" s="157"/>
      <c r="Q150" s="157"/>
      <c r="R150" s="157"/>
    </row>
    <row r="151" spans="2:18" x14ac:dyDescent="0.15">
      <c r="B151" s="87"/>
    </row>
    <row r="152" spans="2:18" x14ac:dyDescent="0.15">
      <c r="B152" s="87"/>
    </row>
    <row r="153" spans="2:18" x14ac:dyDescent="0.15">
      <c r="B153" s="87"/>
    </row>
    <row r="154" spans="2:18" x14ac:dyDescent="0.15">
      <c r="B154" s="87"/>
    </row>
    <row r="155" spans="2:18" x14ac:dyDescent="0.15">
      <c r="B155" s="87"/>
    </row>
    <row r="156" spans="2:18" x14ac:dyDescent="0.15">
      <c r="B156" s="87"/>
    </row>
    <row r="157" spans="2:18" x14ac:dyDescent="0.15">
      <c r="B157" s="87"/>
    </row>
    <row r="158" spans="2:18" x14ac:dyDescent="0.15">
      <c r="B158" s="87"/>
    </row>
    <row r="159" spans="2:18" x14ac:dyDescent="0.15">
      <c r="B159" s="87"/>
    </row>
    <row r="160" spans="2:18" x14ac:dyDescent="0.15">
      <c r="B160" s="87"/>
    </row>
    <row r="161" spans="2:2" x14ac:dyDescent="0.15">
      <c r="B161" s="87"/>
    </row>
    <row r="162" spans="2:2" x14ac:dyDescent="0.15">
      <c r="B162" s="87"/>
    </row>
    <row r="163" spans="2:2" x14ac:dyDescent="0.15">
      <c r="B163" s="87"/>
    </row>
    <row r="164" spans="2:2" x14ac:dyDescent="0.15">
      <c r="B164" s="87"/>
    </row>
    <row r="165" spans="2:2" x14ac:dyDescent="0.15">
      <c r="B165" s="87"/>
    </row>
    <row r="166" spans="2:2" x14ac:dyDescent="0.15">
      <c r="B166" s="87"/>
    </row>
    <row r="167" spans="2:2" x14ac:dyDescent="0.15">
      <c r="B167" s="87"/>
    </row>
    <row r="168" spans="2:2" x14ac:dyDescent="0.15">
      <c r="B168" s="87"/>
    </row>
    <row r="169" spans="2:2" x14ac:dyDescent="0.15">
      <c r="B169" s="87"/>
    </row>
    <row r="170" spans="2:2" x14ac:dyDescent="0.15">
      <c r="B170" s="87"/>
    </row>
    <row r="171" spans="2:2" x14ac:dyDescent="0.15">
      <c r="B171" s="87"/>
    </row>
    <row r="172" spans="2:2" x14ac:dyDescent="0.15">
      <c r="B172" s="87"/>
    </row>
    <row r="173" spans="2:2" x14ac:dyDescent="0.15">
      <c r="B173" s="87"/>
    </row>
    <row r="174" spans="2:2" x14ac:dyDescent="0.15">
      <c r="B174" s="87"/>
    </row>
    <row r="175" spans="2:2" x14ac:dyDescent="0.15">
      <c r="B175" s="87"/>
    </row>
    <row r="176" spans="2:2" x14ac:dyDescent="0.15">
      <c r="B176" s="87"/>
    </row>
    <row r="177" spans="2:2" x14ac:dyDescent="0.15">
      <c r="B177" s="87"/>
    </row>
    <row r="178" spans="2:2" x14ac:dyDescent="0.15">
      <c r="B178" s="87"/>
    </row>
    <row r="179" spans="2:2" x14ac:dyDescent="0.15">
      <c r="B179" s="87"/>
    </row>
    <row r="180" spans="2:2" x14ac:dyDescent="0.15">
      <c r="B180" s="87"/>
    </row>
    <row r="181" spans="2:2" x14ac:dyDescent="0.15">
      <c r="B181" s="87"/>
    </row>
    <row r="182" spans="2:2" x14ac:dyDescent="0.15">
      <c r="B182" s="87"/>
    </row>
    <row r="183" spans="2:2" x14ac:dyDescent="0.15">
      <c r="B183" s="87"/>
    </row>
    <row r="184" spans="2:2" x14ac:dyDescent="0.15">
      <c r="B184" s="87"/>
    </row>
    <row r="185" spans="2:2" x14ac:dyDescent="0.15">
      <c r="B185" s="87"/>
    </row>
    <row r="186" spans="2:2" x14ac:dyDescent="0.15">
      <c r="B186" s="87"/>
    </row>
    <row r="187" spans="2:2" x14ac:dyDescent="0.15">
      <c r="B187" s="87"/>
    </row>
    <row r="188" spans="2:2" x14ac:dyDescent="0.15">
      <c r="B188" s="87"/>
    </row>
    <row r="189" spans="2:2" x14ac:dyDescent="0.15">
      <c r="B189" s="87"/>
    </row>
    <row r="190" spans="2:2" x14ac:dyDescent="0.15">
      <c r="B190" s="87"/>
    </row>
    <row r="191" spans="2:2" x14ac:dyDescent="0.15">
      <c r="B191" s="87"/>
    </row>
    <row r="192" spans="2:2" x14ac:dyDescent="0.15">
      <c r="B192" s="87"/>
    </row>
    <row r="193" spans="2:2" x14ac:dyDescent="0.15">
      <c r="B193" s="87"/>
    </row>
    <row r="194" spans="2:2" x14ac:dyDescent="0.15">
      <c r="B194" s="87"/>
    </row>
    <row r="195" spans="2:2" x14ac:dyDescent="0.15">
      <c r="B195" s="87"/>
    </row>
    <row r="196" spans="2:2" x14ac:dyDescent="0.15">
      <c r="B196" s="87"/>
    </row>
    <row r="197" spans="2:2" x14ac:dyDescent="0.15">
      <c r="B197" s="87"/>
    </row>
    <row r="198" spans="2:2" x14ac:dyDescent="0.15">
      <c r="B198" s="87"/>
    </row>
    <row r="199" spans="2:2" x14ac:dyDescent="0.15">
      <c r="B199" s="87"/>
    </row>
    <row r="200" spans="2:2" x14ac:dyDescent="0.15">
      <c r="B200" s="87"/>
    </row>
    <row r="201" spans="2:2" x14ac:dyDescent="0.15">
      <c r="B201" s="87"/>
    </row>
    <row r="202" spans="2:2" x14ac:dyDescent="0.15">
      <c r="B202" s="87"/>
    </row>
    <row r="203" spans="2:2" x14ac:dyDescent="0.15">
      <c r="B203" s="87"/>
    </row>
    <row r="204" spans="2:2" x14ac:dyDescent="0.15">
      <c r="B204" s="87"/>
    </row>
    <row r="205" spans="2:2" x14ac:dyDescent="0.15">
      <c r="B205" s="87"/>
    </row>
    <row r="206" spans="2:2" x14ac:dyDescent="0.15">
      <c r="B206" s="87"/>
    </row>
    <row r="207" spans="2:2" x14ac:dyDescent="0.15">
      <c r="B207" s="87"/>
    </row>
    <row r="208" spans="2:2" x14ac:dyDescent="0.15">
      <c r="B208" s="87"/>
    </row>
    <row r="209" spans="2:2" x14ac:dyDescent="0.15">
      <c r="B209" s="87"/>
    </row>
    <row r="210" spans="2:2" x14ac:dyDescent="0.15">
      <c r="B210" s="87"/>
    </row>
    <row r="211" spans="2:2" x14ac:dyDescent="0.15">
      <c r="B211" s="87"/>
    </row>
    <row r="212" spans="2:2" x14ac:dyDescent="0.15">
      <c r="B212" s="87"/>
    </row>
    <row r="213" spans="2:2" x14ac:dyDescent="0.15">
      <c r="B213" s="87"/>
    </row>
    <row r="214" spans="2:2" x14ac:dyDescent="0.15">
      <c r="B214" s="87"/>
    </row>
    <row r="215" spans="2:2" x14ac:dyDescent="0.15">
      <c r="B215" s="87"/>
    </row>
    <row r="216" spans="2:2" x14ac:dyDescent="0.15">
      <c r="B216" s="87"/>
    </row>
    <row r="217" spans="2:2" x14ac:dyDescent="0.15">
      <c r="B217" s="87"/>
    </row>
    <row r="218" spans="2:2" x14ac:dyDescent="0.15">
      <c r="B218" s="87"/>
    </row>
    <row r="219" spans="2:2" x14ac:dyDescent="0.15">
      <c r="B219" s="87"/>
    </row>
    <row r="220" spans="2:2" x14ac:dyDescent="0.15">
      <c r="B220" s="87"/>
    </row>
    <row r="221" spans="2:2" x14ac:dyDescent="0.15">
      <c r="B221" s="87"/>
    </row>
    <row r="222" spans="2:2" x14ac:dyDescent="0.15">
      <c r="B222" s="87"/>
    </row>
    <row r="223" spans="2:2" x14ac:dyDescent="0.15">
      <c r="B223" s="87"/>
    </row>
    <row r="224" spans="2:2" x14ac:dyDescent="0.15">
      <c r="B224" s="87"/>
    </row>
    <row r="225" spans="2:2" x14ac:dyDescent="0.15">
      <c r="B225" s="87"/>
    </row>
    <row r="226" spans="2:2" x14ac:dyDescent="0.15">
      <c r="B226" s="87"/>
    </row>
    <row r="227" spans="2:2" x14ac:dyDescent="0.15">
      <c r="B227" s="87"/>
    </row>
    <row r="228" spans="2:2" x14ac:dyDescent="0.15">
      <c r="B228" s="87"/>
    </row>
    <row r="229" spans="2:2" x14ac:dyDescent="0.15">
      <c r="B229" s="87"/>
    </row>
    <row r="230" spans="2:2" x14ac:dyDescent="0.15">
      <c r="B230" s="87"/>
    </row>
    <row r="231" spans="2:2" x14ac:dyDescent="0.15">
      <c r="B231" s="87"/>
    </row>
    <row r="232" spans="2:2" x14ac:dyDescent="0.15">
      <c r="B232" s="87"/>
    </row>
    <row r="233" spans="2:2" x14ac:dyDescent="0.15">
      <c r="B233" s="87"/>
    </row>
    <row r="234" spans="2:2" x14ac:dyDescent="0.15">
      <c r="B234" s="87"/>
    </row>
    <row r="235" spans="2:2" x14ac:dyDescent="0.15">
      <c r="B235" s="87"/>
    </row>
    <row r="236" spans="2:2" x14ac:dyDescent="0.15">
      <c r="B236" s="87"/>
    </row>
    <row r="237" spans="2:2" x14ac:dyDescent="0.15">
      <c r="B237" s="87"/>
    </row>
    <row r="238" spans="2:2" x14ac:dyDescent="0.15">
      <c r="B238" s="87"/>
    </row>
    <row r="239" spans="2:2" x14ac:dyDescent="0.15">
      <c r="B239" s="87"/>
    </row>
    <row r="240" spans="2:2" x14ac:dyDescent="0.15">
      <c r="B240" s="87"/>
    </row>
    <row r="241" spans="2:2" x14ac:dyDescent="0.15">
      <c r="B241" s="87"/>
    </row>
  </sheetData>
  <sheetProtection sheet="1" objects="1" scenarios="1"/>
  <mergeCells count="4">
    <mergeCell ref="I3:J3"/>
    <mergeCell ref="E19:F19"/>
    <mergeCell ref="G19:H19"/>
    <mergeCell ref="J19:L19"/>
  </mergeCells>
  <phoneticPr fontId="9"/>
  <dataValidations count="4">
    <dataValidation type="list" allowBlank="1" showInputMessage="1" showErrorMessage="1" sqref="C13">
      <formula1>"365,360"</formula1>
    </dataValidation>
    <dataValidation type="list" allowBlank="1" showInputMessage="1" showErrorMessage="1" sqref="C15">
      <formula1>"前払,後払"</formula1>
    </dataValidation>
    <dataValidation type="list" allowBlank="1" showInputMessage="1" showErrorMessage="1" sqref="C12">
      <formula1>"割引く,割引かない"</formula1>
    </dataValidation>
    <dataValidation type="list" allowBlank="1" showInputMessage="1" showErrorMessage="1" sqref="C14">
      <formula1>"片端,両端"</formula1>
    </dataValidation>
  </dataValidations>
  <pageMargins left="0.4" right="0.27" top="0.26" bottom="0" header="0.28000000000000003" footer="0.51181102362204722"/>
  <pageSetup paperSize="9" scale="58" orientation="landscape" r:id="rId1"/>
  <headerFooter alignWithMargins="0">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説明(ｾﾞﾛｸｰﾎﾟﾝﾚｰﾄ)</vt:lpstr>
      <vt:lpstr>説明(譲渡価格)</vt:lpstr>
      <vt:lpstr>ｾﾞﾛｸｰﾎﾟﾝﾚｰﾄ</vt:lpstr>
      <vt:lpstr>譲渡価格(固定金利)</vt:lpstr>
      <vt:lpstr>譲渡価格(変動金利)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崇彦</dc:creator>
  <cp:lastModifiedBy>Smbc_synd-II</cp:lastModifiedBy>
  <cp:lastPrinted>2013-06-11T01:37:48Z</cp:lastPrinted>
  <dcterms:created xsi:type="dcterms:W3CDTF">1999-09-29T07:31:02Z</dcterms:created>
  <dcterms:modified xsi:type="dcterms:W3CDTF">2013-07-03T06:51:19Z</dcterms:modified>
</cp:coreProperties>
</file>